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37086\Desktop\"/>
    </mc:Choice>
  </mc:AlternateContent>
  <xr:revisionPtr revIDLastSave="0" documentId="13_ncr:1_{29B5E46F-C625-4A81-B64F-353A573C29A3}" xr6:coauthVersionLast="43" xr6:coauthVersionMax="43" xr10:uidLastSave="{00000000-0000-0000-0000-000000000000}"/>
  <workbookProtection workbookAlgorithmName="SHA-512" workbookHashValue="3tHf+UxZGQsLfrB17ZMF1oBR7iSv8xVGTOkDyYSoFbDstt7cwZU/bhCS1u8tc+E2JkKr59PtOS3dwfZoZz4oDQ==" workbookSaltValue="Igo/SI+viNAVxpcfd5bWwg==" workbookSpinCount="100000" lockStructure="1"/>
  <bookViews>
    <workbookView xWindow="-120" yWindow="-120" windowWidth="29040" windowHeight="15840" tabRatio="777" firstSheet="4" activeTab="5" xr2:uid="{00000000-000D-0000-FFFF-FFFF00000000}"/>
  </bookViews>
  <sheets>
    <sheet name="Attachment A" sheetId="31" state="hidden" r:id="rId1"/>
    <sheet name="ED" sheetId="28" state="hidden" r:id="rId2"/>
    <sheet name="ED Template" sheetId="27" state="hidden" r:id="rId3"/>
    <sheet name="TOC" sheetId="17" state="hidden" r:id="rId4"/>
    <sheet name="S" sheetId="3" r:id="rId5"/>
    <sheet name="Summary" sheetId="26" r:id="rId6"/>
    <sheet name="P" sheetId="5" r:id="rId7"/>
    <sheet name="Portfolio" sheetId="6" r:id="rId8"/>
    <sheet name="R-S" sheetId="7" r:id="rId9"/>
    <sheet name="Res-SF" sheetId="19" r:id="rId10"/>
    <sheet name="R-M" sheetId="9" r:id="rId11"/>
    <sheet name="Res-MF" sheetId="20" r:id="rId12"/>
    <sheet name="Pu" sheetId="11" r:id="rId13"/>
    <sheet name="Public" sheetId="29" r:id="rId14"/>
    <sheet name="W" sheetId="13" r:id="rId15"/>
    <sheet name="WE&amp;T" sheetId="25" r:id="rId16"/>
    <sheet name="Data Sources" sheetId="18" r:id="rId17"/>
  </sheets>
  <definedNames>
    <definedName name="_xlnm._FilterDatabase" localSheetId="2" hidden="1">'ED Template'!$A$1:$X$182</definedName>
    <definedName name="_xlnm._FilterDatabase" localSheetId="5" hidden="1">Summary!$F$1:$F$218</definedName>
    <definedName name="_xlnm.Print_Area" localSheetId="0">'Attachment A'!$A$1:$D$3</definedName>
    <definedName name="_xlnm.Print_Area" localSheetId="3">TOC!$A$1:$D$12</definedName>
    <definedName name="_xlnm.Print_Area" localSheetId="15">'WE&amp;T'!$A$1:$AD$45</definedName>
    <definedName name="_xlnm.Print_Titles" localSheetId="15">'WE&amp;T'!$A:$A</definedName>
    <definedName name="Z_F0B62279_FE39_4E36_9A86_71DE61471672_.wvu.PrintArea" localSheetId="0" hidden="1">'Attachment A'!$A$1:$D$3</definedName>
    <definedName name="Z_FFC4F3A4_E75A_4C4E_BA9C_D7C2E2897486_.wvu.PrintArea" localSheetId="0" hidden="1">'Attachment A'!$A$1:$D$3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42" i="6" l="1"/>
  <c r="AA42" i="6"/>
  <c r="Y37" i="6"/>
  <c r="M37" i="6"/>
  <c r="S32" i="6"/>
  <c r="Q32" i="6"/>
  <c r="O32" i="6"/>
  <c r="M32" i="6"/>
  <c r="K32" i="6"/>
  <c r="I32" i="6"/>
  <c r="M42" i="29"/>
  <c r="S42" i="6" s="1"/>
  <c r="M37" i="29"/>
  <c r="S37" i="6" s="1"/>
  <c r="K42" i="29"/>
  <c r="Q42" i="6" s="1"/>
  <c r="K37" i="29"/>
  <c r="Q37" i="6" s="1"/>
  <c r="I42" i="29"/>
  <c r="O42" i="6" s="1"/>
  <c r="I37" i="29"/>
  <c r="O37" i="6" s="1"/>
  <c r="G42" i="29"/>
  <c r="M42" i="6" s="1"/>
  <c r="G37" i="29"/>
  <c r="E42" i="29"/>
  <c r="K42" i="6" s="1"/>
  <c r="E37" i="29"/>
  <c r="K37" i="6" s="1"/>
  <c r="C42" i="29"/>
  <c r="I42" i="6" s="1"/>
  <c r="C37" i="29"/>
  <c r="I37" i="6" s="1"/>
  <c r="AK42" i="29"/>
  <c r="AI42" i="29"/>
  <c r="C42" i="6" s="1"/>
  <c r="AK37" i="29"/>
  <c r="AI37" i="29"/>
  <c r="C37" i="6" s="1"/>
  <c r="AC42" i="29"/>
  <c r="AI42" i="6" s="1"/>
  <c r="AA42" i="29"/>
  <c r="AG42" i="6" s="1"/>
  <c r="Y42" i="29"/>
  <c r="AE42" i="6" s="1"/>
  <c r="W42" i="29"/>
  <c r="U42" i="29"/>
  <c r="S42" i="29"/>
  <c r="Y42" i="6" s="1"/>
  <c r="AC37" i="29"/>
  <c r="AI37" i="6" s="1"/>
  <c r="AA37" i="29"/>
  <c r="AG37" i="6" s="1"/>
  <c r="Y37" i="29"/>
  <c r="AE37" i="6" s="1"/>
  <c r="W37" i="29"/>
  <c r="AC37" i="6" s="1"/>
  <c r="U37" i="29"/>
  <c r="AA37" i="6" s="1"/>
  <c r="S37" i="29"/>
  <c r="AK32" i="29" l="1"/>
  <c r="AI32" i="29"/>
  <c r="C32" i="6" s="1"/>
  <c r="AC32" i="29"/>
  <c r="AI32" i="6" s="1"/>
  <c r="AA32" i="29"/>
  <c r="AG32" i="6" s="1"/>
  <c r="Y32" i="29"/>
  <c r="AE32" i="6" s="1"/>
  <c r="W32" i="29"/>
  <c r="AC32" i="6" s="1"/>
  <c r="U32" i="29"/>
  <c r="AA32" i="6" s="1"/>
  <c r="S32" i="29"/>
  <c r="Y32" i="6" s="1"/>
  <c r="EA42" i="6" l="1"/>
  <c r="DY42" i="6"/>
  <c r="DW42" i="6"/>
  <c r="DU42" i="6"/>
  <c r="DS42" i="6"/>
  <c r="DQ42" i="6"/>
  <c r="EA37" i="6"/>
  <c r="DY37" i="6"/>
  <c r="DW37" i="6"/>
  <c r="DU37" i="6"/>
  <c r="DS37" i="6"/>
  <c r="DQ37" i="6"/>
  <c r="EA32" i="6"/>
  <c r="DY32" i="6"/>
  <c r="DW32" i="6"/>
  <c r="DU32" i="6"/>
  <c r="DS32" i="6"/>
  <c r="DQ32" i="6"/>
  <c r="DK32" i="6"/>
  <c r="DI32" i="6"/>
  <c r="DG32" i="6"/>
  <c r="DE32" i="6"/>
  <c r="DC32" i="6"/>
  <c r="DA32" i="6"/>
  <c r="DY42" i="29"/>
  <c r="DW42" i="29"/>
  <c r="DU42" i="29"/>
  <c r="DS42" i="29"/>
  <c r="DQ42" i="29"/>
  <c r="DO42" i="29"/>
  <c r="DY37" i="29"/>
  <c r="DW37" i="29"/>
  <c r="DU37" i="29"/>
  <c r="DS37" i="29"/>
  <c r="DQ37" i="29"/>
  <c r="DO37" i="29"/>
  <c r="DY32" i="29"/>
  <c r="DW32" i="29"/>
  <c r="DU32" i="29"/>
  <c r="DS32" i="29"/>
  <c r="DQ32" i="29"/>
  <c r="DO32" i="29"/>
  <c r="DI42" i="29"/>
  <c r="DG42" i="29"/>
  <c r="DE42" i="29"/>
  <c r="DC42" i="29"/>
  <c r="DA42" i="29"/>
  <c r="CY42" i="29"/>
  <c r="DI37" i="29"/>
  <c r="DG37" i="29"/>
  <c r="DE37" i="29"/>
  <c r="DC37" i="29"/>
  <c r="DA37" i="29"/>
  <c r="CY37" i="29"/>
  <c r="DI32" i="29"/>
  <c r="DG32" i="29"/>
  <c r="DE32" i="29"/>
  <c r="DC32" i="29"/>
  <c r="DA32" i="29"/>
  <c r="CY32" i="29"/>
  <c r="GY32" i="20"/>
  <c r="GW32" i="20"/>
  <c r="GU32" i="20"/>
  <c r="GS32" i="20"/>
  <c r="GQ32" i="20"/>
  <c r="GO32" i="20"/>
  <c r="GY37" i="20"/>
  <c r="GW37" i="20"/>
  <c r="GU37" i="20"/>
  <c r="GS37" i="20"/>
  <c r="GQ37" i="20"/>
  <c r="GO37" i="20"/>
  <c r="GY42" i="20"/>
  <c r="GW42" i="20"/>
  <c r="GU42" i="20"/>
  <c r="GS42" i="20"/>
  <c r="GQ42" i="20"/>
  <c r="GO42" i="20"/>
  <c r="GI42" i="20"/>
  <c r="GG42" i="20"/>
  <c r="GE42" i="20"/>
  <c r="GC42" i="20"/>
  <c r="GA42" i="20"/>
  <c r="FY42" i="20"/>
  <c r="GI37" i="20"/>
  <c r="GG37" i="20"/>
  <c r="GE37" i="20"/>
  <c r="GC37" i="20"/>
  <c r="GA37" i="20"/>
  <c r="FY37" i="20"/>
  <c r="GI32" i="20"/>
  <c r="GG32" i="20"/>
  <c r="GE32" i="20"/>
  <c r="GC32" i="20"/>
  <c r="GA32" i="20"/>
  <c r="FY32" i="20"/>
  <c r="DU41" i="19" l="1"/>
  <c r="DU42" i="19" s="1"/>
  <c r="DS41" i="19"/>
  <c r="DS42" i="19" s="1"/>
  <c r="DQ41" i="19"/>
  <c r="DQ42" i="19" s="1"/>
  <c r="DO41" i="19"/>
  <c r="DO42" i="19" s="1"/>
  <c r="DM41" i="19"/>
  <c r="DM42" i="19" s="1"/>
  <c r="DK41" i="19"/>
  <c r="DK42" i="19" s="1"/>
  <c r="DU36" i="19"/>
  <c r="DU37" i="19" s="1"/>
  <c r="DS36" i="19"/>
  <c r="DS37" i="19" s="1"/>
  <c r="DQ36" i="19"/>
  <c r="DQ37" i="19" s="1"/>
  <c r="DO36" i="19"/>
  <c r="DO37" i="19" s="1"/>
  <c r="DM36" i="19"/>
  <c r="DM37" i="19" s="1"/>
  <c r="DK36" i="19"/>
  <c r="DK37" i="19" s="1"/>
  <c r="DM31" i="19"/>
  <c r="DM32" i="19" s="1"/>
  <c r="DO31" i="19"/>
  <c r="DO32" i="19" s="1"/>
  <c r="DQ31" i="19"/>
  <c r="DQ32" i="19" s="1"/>
  <c r="DS31" i="19"/>
  <c r="DS32" i="19" s="1"/>
  <c r="DU31" i="19"/>
  <c r="DU32" i="19" s="1"/>
  <c r="DK31" i="19"/>
  <c r="DK32" i="19" s="1"/>
  <c r="DE32" i="19"/>
  <c r="DC32" i="19"/>
  <c r="DA32" i="19"/>
  <c r="CY32" i="19"/>
  <c r="CW32" i="19"/>
  <c r="CU32" i="19"/>
  <c r="CU37" i="19"/>
  <c r="CW37" i="19"/>
  <c r="CY37" i="19"/>
  <c r="DA37" i="19"/>
  <c r="DC37" i="19"/>
  <c r="DE37" i="19"/>
  <c r="DE42" i="19"/>
  <c r="DC42" i="19"/>
  <c r="DA42" i="19"/>
  <c r="CY42" i="19"/>
  <c r="CW42" i="19"/>
  <c r="CU42" i="19"/>
  <c r="AS42" i="19"/>
  <c r="AQ42" i="19"/>
  <c r="AO42" i="19"/>
  <c r="AS37" i="19"/>
  <c r="AQ37" i="19"/>
  <c r="AO37" i="19"/>
  <c r="AS32" i="19"/>
  <c r="AQ32" i="19"/>
  <c r="AO32" i="19"/>
  <c r="EM42" i="29" l="1"/>
  <c r="EM37" i="29"/>
  <c r="EM32" i="29"/>
  <c r="ES27" i="29" l="1"/>
  <c r="ES22" i="29"/>
  <c r="ES12" i="29"/>
  <c r="ES32" i="29"/>
  <c r="ES40" i="29"/>
  <c r="ES42" i="29" s="1"/>
  <c r="ES35" i="29"/>
  <c r="ES37" i="29" s="1"/>
  <c r="CM42" i="29"/>
  <c r="CM32" i="29"/>
  <c r="CM35" i="29"/>
  <c r="CM37" i="29" s="1"/>
  <c r="FD42" i="20"/>
  <c r="FD37" i="20"/>
  <c r="FD32" i="20"/>
  <c r="EW17" i="20"/>
  <c r="EW22" i="20"/>
  <c r="EW40" i="20"/>
  <c r="EW42" i="20" s="1"/>
  <c r="EW35" i="20"/>
  <c r="EW37" i="20" s="1"/>
  <c r="EW32" i="20"/>
  <c r="EP22" i="20"/>
  <c r="EP17" i="20"/>
  <c r="EP40" i="20"/>
  <c r="EP42" i="20" s="1"/>
  <c r="EP35" i="20"/>
  <c r="EP37" i="20" s="1"/>
  <c r="EP32" i="20"/>
  <c r="EJ40" i="20"/>
  <c r="EJ42" i="20" s="1"/>
  <c r="EH40" i="20"/>
  <c r="EH42" i="20" s="1"/>
  <c r="EJ35" i="20"/>
  <c r="EJ37" i="20" s="1"/>
  <c r="EH35" i="20"/>
  <c r="EH37" i="20" s="1"/>
  <c r="EJ32" i="20"/>
  <c r="EH32" i="20"/>
  <c r="CO35" i="19"/>
  <c r="CO37" i="19" s="1"/>
  <c r="CO42" i="19"/>
  <c r="CO32" i="19"/>
  <c r="CI40" i="19"/>
  <c r="CI42" i="19" s="1"/>
  <c r="CI35" i="19"/>
  <c r="CI37" i="19" s="1"/>
  <c r="CI32" i="19"/>
  <c r="CC40" i="19"/>
  <c r="CC42" i="19" s="1"/>
  <c r="CC35" i="19"/>
  <c r="CC37" i="19" s="1"/>
  <c r="CC32" i="19"/>
  <c r="AC37" i="25"/>
  <c r="W40" i="25"/>
  <c r="W35" i="25"/>
  <c r="Q40" i="25"/>
  <c r="Q42" i="25" s="1"/>
  <c r="Q35" i="25"/>
  <c r="Q37" i="25" s="1"/>
  <c r="Q32" i="25" l="1"/>
  <c r="I42" i="25"/>
  <c r="K37" i="25"/>
  <c r="I37" i="25"/>
  <c r="C42" i="25"/>
  <c r="C37" i="25"/>
  <c r="O71" i="27" l="1"/>
  <c r="P141" i="27"/>
  <c r="P140" i="27"/>
  <c r="O136" i="27"/>
  <c r="O135" i="27"/>
  <c r="O134" i="27"/>
  <c r="P136" i="27"/>
  <c r="P135" i="27"/>
  <c r="P139" i="27"/>
  <c r="P138" i="27"/>
  <c r="O139" i="27"/>
  <c r="O137" i="27"/>
  <c r="O138" i="27"/>
  <c r="N139" i="27"/>
  <c r="N138" i="27"/>
  <c r="N137" i="27"/>
  <c r="N136" i="27"/>
  <c r="N135" i="27"/>
  <c r="N134" i="27"/>
  <c r="M135" i="27"/>
  <c r="M136" i="27"/>
  <c r="M137" i="27"/>
  <c r="M138" i="27"/>
  <c r="M139" i="27"/>
  <c r="M134" i="27"/>
  <c r="P133" i="27"/>
  <c r="O133" i="27"/>
  <c r="N133" i="27"/>
  <c r="M133" i="27"/>
  <c r="P132" i="27"/>
  <c r="O132" i="27"/>
  <c r="N132" i="27"/>
  <c r="M132" i="27"/>
  <c r="P131" i="27"/>
  <c r="O131" i="27"/>
  <c r="N131" i="27"/>
  <c r="M131" i="27"/>
  <c r="P130" i="27"/>
  <c r="O130" i="27"/>
  <c r="N130" i="27"/>
  <c r="M130" i="27"/>
  <c r="P129" i="27"/>
  <c r="O129" i="27"/>
  <c r="N129" i="27"/>
  <c r="M129" i="27"/>
  <c r="P128" i="27"/>
  <c r="O128" i="27"/>
  <c r="N128" i="27"/>
  <c r="M128" i="27"/>
  <c r="P127" i="27"/>
  <c r="O127" i="27"/>
  <c r="N127" i="27"/>
  <c r="M127" i="27"/>
  <c r="P126" i="27"/>
  <c r="O126" i="27"/>
  <c r="N126" i="27"/>
  <c r="M126" i="27"/>
  <c r="P125" i="27"/>
  <c r="O125" i="27"/>
  <c r="N125" i="27"/>
  <c r="M125" i="27"/>
  <c r="O124" i="27"/>
  <c r="N124" i="27"/>
  <c r="M124" i="27"/>
  <c r="P123" i="27"/>
  <c r="O123" i="27"/>
  <c r="N123" i="27"/>
  <c r="M123" i="27"/>
  <c r="P122" i="27"/>
  <c r="O122" i="27"/>
  <c r="N122" i="27"/>
  <c r="M122" i="27"/>
  <c r="P121" i="27"/>
  <c r="N121" i="27"/>
  <c r="M121" i="27"/>
  <c r="O120" i="27"/>
  <c r="O119" i="27"/>
  <c r="O118" i="27"/>
  <c r="N118" i="27"/>
  <c r="M118" i="27"/>
  <c r="P117" i="27"/>
  <c r="P116" i="27"/>
  <c r="P115" i="27"/>
  <c r="P114" i="27"/>
  <c r="P113" i="27"/>
  <c r="P112" i="27"/>
  <c r="P111" i="27"/>
  <c r="P110" i="27"/>
  <c r="P109" i="27"/>
  <c r="P108" i="27"/>
  <c r="P107" i="27"/>
  <c r="P106" i="27"/>
  <c r="P105" i="27"/>
  <c r="P104" i="27"/>
  <c r="O104" i="27"/>
  <c r="N104" i="27"/>
  <c r="M104" i="27"/>
  <c r="P103" i="27"/>
  <c r="O103" i="27"/>
  <c r="N103" i="27"/>
  <c r="M103" i="27"/>
  <c r="P102" i="27"/>
  <c r="O102" i="27"/>
  <c r="N102" i="27"/>
  <c r="M102" i="27"/>
  <c r="P101" i="27"/>
  <c r="O101" i="27"/>
  <c r="N101" i="27"/>
  <c r="M101" i="27"/>
  <c r="P100" i="27"/>
  <c r="O100" i="27"/>
  <c r="N100" i="27"/>
  <c r="M100" i="27"/>
  <c r="P99" i="27"/>
  <c r="O99" i="27"/>
  <c r="N99" i="27"/>
  <c r="M99" i="27"/>
  <c r="P98" i="27"/>
  <c r="O98" i="27"/>
  <c r="N98" i="27"/>
  <c r="M98" i="27"/>
  <c r="P97" i="27"/>
  <c r="O97" i="27"/>
  <c r="N97" i="27"/>
  <c r="M97" i="27"/>
  <c r="P96" i="27"/>
  <c r="O96" i="27"/>
  <c r="N96" i="27"/>
  <c r="M96" i="27"/>
  <c r="P95" i="27"/>
  <c r="O95" i="27"/>
  <c r="N95" i="27"/>
  <c r="M95" i="27"/>
  <c r="P94" i="27"/>
  <c r="O94" i="27"/>
  <c r="N94" i="27"/>
  <c r="M94" i="27"/>
  <c r="P93" i="27"/>
  <c r="O93" i="27"/>
  <c r="N93" i="27"/>
  <c r="M93" i="27"/>
  <c r="P92" i="27"/>
  <c r="O92" i="27"/>
  <c r="N92" i="27"/>
  <c r="M92" i="27"/>
  <c r="P91" i="27"/>
  <c r="O91" i="27"/>
  <c r="N91" i="27"/>
  <c r="M91" i="27"/>
  <c r="P90" i="27"/>
  <c r="O90" i="27"/>
  <c r="N90" i="27"/>
  <c r="M90" i="27"/>
  <c r="P89" i="27"/>
  <c r="O89" i="27"/>
  <c r="N89" i="27"/>
  <c r="M89" i="27"/>
  <c r="P88" i="27"/>
  <c r="O88" i="27"/>
  <c r="N88" i="27"/>
  <c r="M88" i="27"/>
  <c r="P87" i="27"/>
  <c r="O87" i="27"/>
  <c r="N87" i="27"/>
  <c r="M87" i="27"/>
  <c r="P86" i="27"/>
  <c r="O86" i="27"/>
  <c r="N86" i="27"/>
  <c r="M86" i="27"/>
  <c r="P85" i="27"/>
  <c r="O85" i="27"/>
  <c r="N85" i="27"/>
  <c r="M85" i="27"/>
  <c r="P84" i="27"/>
  <c r="O84" i="27"/>
  <c r="N84" i="27"/>
  <c r="M84" i="27"/>
  <c r="P83" i="27"/>
  <c r="O83" i="27"/>
  <c r="N83" i="27"/>
  <c r="M83" i="27"/>
  <c r="P82" i="27"/>
  <c r="O82" i="27"/>
  <c r="N82" i="27"/>
  <c r="M82" i="27"/>
  <c r="P81" i="27"/>
  <c r="O81" i="27"/>
  <c r="N81" i="27"/>
  <c r="M81" i="27"/>
  <c r="M176" i="27"/>
  <c r="O175" i="27"/>
  <c r="N175" i="27"/>
  <c r="M175" i="27"/>
  <c r="P174" i="27"/>
  <c r="O174" i="27"/>
  <c r="N174" i="27"/>
  <c r="M174" i="27"/>
  <c r="P173" i="27"/>
  <c r="M166" i="27"/>
  <c r="N165" i="27"/>
  <c r="M165" i="27"/>
  <c r="U164" i="27"/>
  <c r="T164" i="27"/>
  <c r="S164" i="27"/>
  <c r="R164" i="27"/>
  <c r="O164" i="27"/>
  <c r="N164" i="27"/>
  <c r="M164" i="27"/>
  <c r="P163" i="27"/>
  <c r="P162" i="27"/>
  <c r="P161" i="27"/>
  <c r="P160" i="27"/>
  <c r="P157" i="27"/>
  <c r="O155" i="27"/>
  <c r="N155" i="27"/>
  <c r="M155" i="27"/>
  <c r="P154" i="27"/>
  <c r="O154" i="27"/>
  <c r="N154" i="27"/>
  <c r="M154" i="27"/>
  <c r="P153" i="27"/>
  <c r="O153" i="27"/>
  <c r="N153" i="27"/>
  <c r="M153" i="27"/>
  <c r="P152" i="27"/>
  <c r="O152" i="27"/>
  <c r="N152" i="27"/>
  <c r="M152" i="27"/>
  <c r="P151" i="27"/>
  <c r="O151" i="27"/>
  <c r="N151" i="27"/>
  <c r="M151" i="27"/>
  <c r="P150" i="27"/>
  <c r="O150" i="27"/>
  <c r="N150" i="27"/>
  <c r="M150" i="27"/>
  <c r="P149" i="27"/>
  <c r="O149" i="27"/>
  <c r="N149" i="27"/>
  <c r="M149" i="27"/>
  <c r="P148" i="27"/>
  <c r="O148" i="27"/>
  <c r="N148" i="27"/>
  <c r="M148" i="27"/>
  <c r="P147" i="27"/>
  <c r="O147" i="27"/>
  <c r="N147" i="27"/>
  <c r="M147" i="27"/>
  <c r="P146" i="27"/>
  <c r="O146" i="27"/>
  <c r="N146" i="27"/>
  <c r="M146" i="27"/>
  <c r="P145" i="27"/>
  <c r="O145" i="27"/>
  <c r="N145" i="27"/>
  <c r="M145" i="27"/>
  <c r="P144" i="27"/>
  <c r="O144" i="27"/>
  <c r="N144" i="27"/>
  <c r="M144" i="27"/>
  <c r="P143" i="27"/>
  <c r="O143" i="27"/>
  <c r="N143" i="27"/>
  <c r="M143" i="27"/>
  <c r="P142" i="27"/>
  <c r="O142" i="27"/>
  <c r="N142" i="27"/>
  <c r="M142" i="27"/>
  <c r="P80" i="27"/>
  <c r="N80" i="27"/>
  <c r="M80" i="27"/>
  <c r="O79" i="27"/>
  <c r="N79" i="27"/>
  <c r="M79" i="27"/>
  <c r="O78" i="27"/>
  <c r="N78" i="27"/>
  <c r="M78" i="27"/>
  <c r="O77" i="27"/>
  <c r="N77" i="27"/>
  <c r="M77" i="27"/>
  <c r="O76" i="27"/>
  <c r="N76" i="27"/>
  <c r="M76" i="27"/>
  <c r="O75" i="27"/>
  <c r="N75" i="27"/>
  <c r="M75" i="27"/>
  <c r="O74" i="27"/>
  <c r="N74" i="27"/>
  <c r="M74" i="27"/>
  <c r="P73" i="27"/>
  <c r="O73" i="27"/>
  <c r="N73" i="27"/>
  <c r="M73" i="27"/>
  <c r="P72" i="27"/>
  <c r="O72" i="27"/>
  <c r="N72" i="27"/>
  <c r="M72" i="27"/>
  <c r="P71" i="27"/>
  <c r="N71" i="27"/>
  <c r="M71" i="27"/>
  <c r="O66" i="27"/>
  <c r="O65" i="27"/>
  <c r="O61" i="27"/>
  <c r="N61" i="27"/>
  <c r="M61" i="27"/>
  <c r="O60" i="27"/>
  <c r="N60" i="27"/>
  <c r="M60" i="27"/>
  <c r="O59" i="27"/>
  <c r="N59" i="27"/>
  <c r="M59" i="27"/>
  <c r="P58" i="27"/>
  <c r="O58" i="27"/>
  <c r="N58" i="27"/>
  <c r="M58" i="27"/>
  <c r="P57" i="27"/>
  <c r="O57" i="27"/>
  <c r="N57" i="27"/>
  <c r="M57" i="27"/>
  <c r="P56" i="27"/>
  <c r="O56" i="27"/>
  <c r="N56" i="27"/>
  <c r="M56" i="27"/>
  <c r="P55" i="27"/>
  <c r="O55" i="27"/>
  <c r="N55" i="27"/>
  <c r="M55" i="27"/>
  <c r="P54" i="27"/>
  <c r="O54" i="27"/>
  <c r="N54" i="27"/>
  <c r="M54" i="27"/>
  <c r="P53" i="27"/>
  <c r="O53" i="27"/>
  <c r="N53" i="27"/>
  <c r="M53" i="27"/>
  <c r="P52" i="27"/>
  <c r="O52" i="27"/>
  <c r="N52" i="27"/>
  <c r="M52" i="27"/>
  <c r="P51" i="27" l="1"/>
  <c r="O51" i="27"/>
  <c r="N51" i="27"/>
  <c r="M51" i="27"/>
  <c r="P50" i="27"/>
  <c r="O50" i="27"/>
  <c r="N50" i="27"/>
  <c r="M50" i="27"/>
  <c r="P49" i="27"/>
  <c r="O49" i="27"/>
  <c r="N49" i="27"/>
  <c r="M49" i="27"/>
  <c r="P48" i="27"/>
  <c r="O48" i="27"/>
  <c r="N48" i="27"/>
  <c r="M48" i="27"/>
  <c r="P47" i="27"/>
  <c r="O47" i="27"/>
  <c r="N47" i="27"/>
  <c r="M47" i="27"/>
  <c r="O46" i="27"/>
  <c r="P46" i="27"/>
  <c r="N46" i="27"/>
  <c r="M46" i="27"/>
  <c r="O45" i="27"/>
  <c r="N45" i="27"/>
  <c r="M45" i="27"/>
  <c r="O44" i="27"/>
  <c r="M44" i="27"/>
  <c r="N44" i="27"/>
  <c r="O43" i="27"/>
  <c r="N43" i="27"/>
  <c r="M43" i="27"/>
  <c r="O42" i="27"/>
  <c r="N42" i="27"/>
  <c r="M42" i="27"/>
  <c r="O41" i="27"/>
  <c r="N41" i="27"/>
  <c r="M41" i="27"/>
  <c r="O40" i="27"/>
  <c r="N40" i="27"/>
  <c r="M40" i="27"/>
  <c r="P39" i="27"/>
  <c r="O39" i="27"/>
  <c r="N39" i="27"/>
  <c r="M39" i="27"/>
  <c r="P38" i="27"/>
  <c r="O38" i="27"/>
  <c r="N38" i="27"/>
  <c r="M38" i="27"/>
  <c r="P37" i="27"/>
  <c r="O37" i="27"/>
  <c r="N37" i="27"/>
  <c r="M37" i="27"/>
  <c r="P36" i="27"/>
  <c r="O36" i="27"/>
  <c r="N36" i="27"/>
  <c r="M36" i="27"/>
  <c r="P35" i="27"/>
  <c r="O35" i="27"/>
  <c r="N35" i="27"/>
  <c r="M35" i="27"/>
  <c r="P34" i="27"/>
  <c r="O34" i="27"/>
  <c r="N34" i="27"/>
  <c r="M34" i="27"/>
  <c r="P33" i="27"/>
  <c r="O33" i="27"/>
  <c r="N33" i="27"/>
  <c r="M33" i="27"/>
  <c r="P32" i="27"/>
  <c r="O32" i="27"/>
  <c r="N32" i="27"/>
  <c r="M32" i="27"/>
  <c r="P31" i="27"/>
  <c r="O31" i="27"/>
  <c r="N31" i="27"/>
  <c r="M31" i="27"/>
  <c r="P30" i="27"/>
  <c r="O30" i="27"/>
  <c r="N30" i="27"/>
  <c r="M30" i="27"/>
  <c r="P29" i="27"/>
  <c r="O29" i="27"/>
  <c r="N29" i="27"/>
  <c r="M29" i="27"/>
  <c r="P28" i="27"/>
  <c r="O28" i="27"/>
  <c r="N28" i="27"/>
  <c r="M28" i="27"/>
  <c r="P27" i="27"/>
  <c r="O27" i="27"/>
  <c r="N27" i="27"/>
  <c r="M27" i="27"/>
  <c r="P26" i="27"/>
  <c r="O26" i="27"/>
  <c r="N26" i="27"/>
  <c r="M26" i="27"/>
  <c r="P25" i="27"/>
  <c r="O25" i="27"/>
  <c r="N25" i="27"/>
  <c r="M25" i="27"/>
  <c r="P24" i="27"/>
  <c r="O24" i="27"/>
  <c r="N24" i="27"/>
  <c r="M24" i="27"/>
  <c r="P23" i="27"/>
  <c r="O23" i="27"/>
  <c r="M23" i="27"/>
  <c r="N23" i="27"/>
  <c r="P22" i="27"/>
  <c r="O22" i="27"/>
  <c r="N22" i="27"/>
  <c r="M22" i="27"/>
  <c r="P21" i="27"/>
  <c r="O21" i="27"/>
  <c r="N21" i="27"/>
  <c r="M21" i="27"/>
  <c r="P20" i="27"/>
  <c r="O20" i="27"/>
  <c r="N20" i="27"/>
  <c r="M20" i="27"/>
  <c r="P19" i="27"/>
  <c r="O19" i="27"/>
  <c r="N19" i="27"/>
  <c r="M19" i="27"/>
  <c r="P18" i="27"/>
  <c r="O18" i="27"/>
  <c r="N18" i="27"/>
  <c r="M18" i="27"/>
  <c r="P17" i="27"/>
  <c r="O17" i="27"/>
  <c r="N17" i="27"/>
  <c r="M17" i="27"/>
  <c r="P16" i="27"/>
  <c r="O16" i="27"/>
  <c r="N16" i="27"/>
  <c r="M16" i="27"/>
  <c r="O15" i="27"/>
  <c r="N15" i="27"/>
  <c r="M15" i="27"/>
  <c r="O14" i="27"/>
  <c r="N14" i="27"/>
  <c r="M14" i="27"/>
  <c r="O13" i="27"/>
  <c r="N13" i="27"/>
  <c r="M13" i="27"/>
  <c r="O12" i="27"/>
  <c r="N12" i="27"/>
  <c r="M12" i="27"/>
  <c r="O11" i="27"/>
  <c r="N11" i="27"/>
  <c r="M11" i="27"/>
  <c r="O10" i="27"/>
  <c r="N10" i="27"/>
  <c r="M10" i="27"/>
  <c r="O9" i="27"/>
  <c r="N9" i="27"/>
  <c r="M9" i="27"/>
  <c r="O8" i="27"/>
  <c r="N8" i="27"/>
  <c r="M8" i="27"/>
  <c r="O7" i="27"/>
  <c r="N7" i="27"/>
  <c r="M7" i="27"/>
  <c r="O6" i="27"/>
  <c r="N6" i="27"/>
  <c r="M6" i="27"/>
  <c r="O5" i="27"/>
  <c r="N5" i="27"/>
  <c r="M5" i="27"/>
  <c r="O4" i="27"/>
  <c r="N4" i="27"/>
  <c r="M4" i="27"/>
  <c r="O3" i="27"/>
  <c r="N3" i="27"/>
  <c r="M3" i="27"/>
  <c r="P181" i="27"/>
  <c r="O181" i="27"/>
  <c r="N181" i="27"/>
  <c r="M181" i="27"/>
  <c r="O180" i="27"/>
  <c r="N180" i="27"/>
  <c r="M180" i="27"/>
  <c r="P179" i="27"/>
  <c r="P178" i="27"/>
  <c r="P177" i="27"/>
  <c r="O177" i="27"/>
  <c r="O178" i="27"/>
  <c r="O179" i="27"/>
  <c r="N179" i="27"/>
  <c r="M179" i="27"/>
  <c r="N177" i="27"/>
  <c r="M177" i="27"/>
  <c r="DK17" i="6" l="1"/>
  <c r="DI17" i="6"/>
  <c r="DG17" i="6"/>
  <c r="DE17" i="6"/>
  <c r="DC17" i="6"/>
  <c r="DA17" i="6"/>
  <c r="AI22" i="6"/>
  <c r="P15" i="27" s="1"/>
  <c r="AG22" i="6"/>
  <c r="P14" i="27" s="1"/>
  <c r="AE22" i="6"/>
  <c r="P13" i="27" s="1"/>
  <c r="AC22" i="6"/>
  <c r="P12" i="27" s="1"/>
  <c r="AA22" i="6"/>
  <c r="P11" i="27" s="1"/>
  <c r="Y22" i="6"/>
  <c r="P10" i="27" s="1"/>
  <c r="AI17" i="6"/>
  <c r="AG17" i="6"/>
  <c r="AE17" i="6"/>
  <c r="AC17" i="6"/>
  <c r="AA17" i="6"/>
  <c r="Y17" i="6"/>
  <c r="S22" i="6"/>
  <c r="P9" i="27" s="1"/>
  <c r="Q22" i="6"/>
  <c r="P8" i="27" s="1"/>
  <c r="O22" i="6"/>
  <c r="P7" i="27" s="1"/>
  <c r="M22" i="6"/>
  <c r="P6" i="27" s="1"/>
  <c r="K22" i="6"/>
  <c r="P5" i="27" s="1"/>
  <c r="S17" i="6"/>
  <c r="Q17" i="6"/>
  <c r="O17" i="6"/>
  <c r="M17" i="6"/>
  <c r="K17" i="6"/>
  <c r="I22" i="6"/>
  <c r="P4" i="27" s="1"/>
  <c r="I17" i="6"/>
  <c r="C22" i="6"/>
  <c r="P3" i="27" s="1"/>
  <c r="C17" i="6"/>
  <c r="GQ22" i="20"/>
  <c r="P137" i="27" s="1"/>
  <c r="GO22" i="20"/>
  <c r="GA22" i="20"/>
  <c r="P134" i="27" s="1"/>
  <c r="FY22" i="20"/>
  <c r="DW22" i="20"/>
  <c r="P124" i="27" s="1"/>
  <c r="DM22" i="20"/>
  <c r="DG22" i="20"/>
  <c r="P120" i="27" s="1"/>
  <c r="DE22" i="20"/>
  <c r="P119" i="27" s="1"/>
  <c r="DC22" i="20"/>
  <c r="P118" i="27" s="1"/>
  <c r="DE21" i="19" l="1"/>
  <c r="DE22" i="19" s="1"/>
  <c r="DC21" i="19"/>
  <c r="DC22" i="19" s="1"/>
  <c r="DI22" i="6" s="1"/>
  <c r="DA21" i="19"/>
  <c r="DA22" i="19" s="1"/>
  <c r="CY21" i="19"/>
  <c r="CY22" i="19" s="1"/>
  <c r="DE22" i="6" s="1"/>
  <c r="CW21" i="19"/>
  <c r="CW22" i="19" s="1"/>
  <c r="CU21" i="19"/>
  <c r="CU22" i="19" s="1"/>
  <c r="DA22" i="6" s="1"/>
  <c r="AS20" i="19"/>
  <c r="AS22" i="19" s="1"/>
  <c r="P61" i="27" s="1"/>
  <c r="AQ20" i="19"/>
  <c r="AQ22" i="19" s="1"/>
  <c r="P60" i="27" s="1"/>
  <c r="AO20" i="19"/>
  <c r="AO22" i="19" s="1"/>
  <c r="P59" i="27" s="1"/>
  <c r="DG22" i="6" l="1"/>
  <c r="P41" i="27" s="1"/>
  <c r="P75" i="27"/>
  <c r="DC22" i="6"/>
  <c r="P40" i="27" s="1"/>
  <c r="P74" i="27"/>
  <c r="DK22" i="6"/>
  <c r="P42" i="27" s="1"/>
  <c r="P76" i="27"/>
  <c r="M208" i="26"/>
  <c r="L208" i="26"/>
  <c r="K208" i="26"/>
  <c r="J208" i="26"/>
  <c r="I208" i="26"/>
  <c r="H208" i="26"/>
  <c r="G208" i="26"/>
  <c r="G207" i="26"/>
  <c r="H207" i="26"/>
  <c r="J207" i="26"/>
  <c r="K207" i="26"/>
  <c r="L207" i="26"/>
  <c r="M207" i="26"/>
  <c r="M209" i="26"/>
  <c r="L209" i="26"/>
  <c r="K209" i="26"/>
  <c r="J209" i="26"/>
  <c r="H209" i="26"/>
  <c r="G209" i="26"/>
  <c r="M210" i="26"/>
  <c r="L210" i="26"/>
  <c r="K210" i="26"/>
  <c r="J210" i="26"/>
  <c r="H210" i="26"/>
  <c r="G210" i="26"/>
  <c r="M206" i="26"/>
  <c r="L206" i="26"/>
  <c r="K206" i="26"/>
  <c r="J206" i="26"/>
  <c r="I206" i="26"/>
  <c r="H206" i="26"/>
  <c r="G206" i="26"/>
  <c r="M205" i="26"/>
  <c r="L205" i="26"/>
  <c r="K205" i="26"/>
  <c r="J205" i="26"/>
  <c r="I205" i="26"/>
  <c r="H205" i="26"/>
  <c r="G205" i="26"/>
  <c r="M204" i="26"/>
  <c r="L204" i="26"/>
  <c r="K204" i="26"/>
  <c r="J204" i="26"/>
  <c r="I204" i="26"/>
  <c r="H204" i="26"/>
  <c r="G204" i="26"/>
  <c r="M203" i="26"/>
  <c r="L203" i="26"/>
  <c r="K203" i="26"/>
  <c r="J203" i="26"/>
  <c r="I203" i="26"/>
  <c r="H203" i="26"/>
  <c r="G203" i="26"/>
  <c r="M202" i="26"/>
  <c r="L202" i="26"/>
  <c r="K202" i="26"/>
  <c r="J202" i="26"/>
  <c r="I202" i="26"/>
  <c r="H202" i="26"/>
  <c r="G202" i="26"/>
  <c r="M201" i="26"/>
  <c r="L201" i="26"/>
  <c r="K201" i="26"/>
  <c r="J201" i="26"/>
  <c r="I201" i="26"/>
  <c r="H201" i="26"/>
  <c r="G201" i="26"/>
  <c r="M200" i="26"/>
  <c r="L200" i="26"/>
  <c r="K200" i="26"/>
  <c r="J200" i="26"/>
  <c r="I200" i="26"/>
  <c r="H200" i="26"/>
  <c r="G200" i="26"/>
  <c r="M199" i="26"/>
  <c r="L199" i="26"/>
  <c r="K199" i="26"/>
  <c r="J199" i="26"/>
  <c r="I199" i="26"/>
  <c r="H199" i="26"/>
  <c r="G199" i="26"/>
  <c r="M198" i="26"/>
  <c r="L198" i="26"/>
  <c r="K198" i="26"/>
  <c r="J198" i="26"/>
  <c r="I198" i="26"/>
  <c r="H198" i="26"/>
  <c r="G198" i="26"/>
  <c r="M197" i="26"/>
  <c r="L197" i="26"/>
  <c r="K197" i="26"/>
  <c r="J197" i="26"/>
  <c r="I197" i="26"/>
  <c r="H197" i="26"/>
  <c r="G197" i="26"/>
  <c r="M196" i="26"/>
  <c r="L196" i="26"/>
  <c r="K196" i="26"/>
  <c r="J196" i="26"/>
  <c r="I196" i="26"/>
  <c r="H196" i="26"/>
  <c r="G196" i="26"/>
  <c r="M195" i="26"/>
  <c r="L195" i="26"/>
  <c r="K195" i="26"/>
  <c r="J195" i="26"/>
  <c r="I195" i="26"/>
  <c r="H195" i="26"/>
  <c r="G195" i="26"/>
  <c r="M194" i="26"/>
  <c r="L194" i="26"/>
  <c r="K194" i="26"/>
  <c r="J194" i="26"/>
  <c r="I194" i="26"/>
  <c r="H194" i="26"/>
  <c r="G194" i="26"/>
  <c r="M193" i="26"/>
  <c r="L193" i="26"/>
  <c r="K193" i="26"/>
  <c r="J193" i="26"/>
  <c r="H193" i="26"/>
  <c r="G193" i="26"/>
  <c r="M192" i="26"/>
  <c r="L192" i="26"/>
  <c r="K192" i="26"/>
  <c r="J192" i="26"/>
  <c r="H192" i="26"/>
  <c r="G192" i="26"/>
  <c r="M191" i="26"/>
  <c r="L191" i="26"/>
  <c r="K191" i="26"/>
  <c r="J191" i="26"/>
  <c r="I191" i="26"/>
  <c r="H191" i="26"/>
  <c r="G191" i="26"/>
  <c r="M190" i="26"/>
  <c r="L190" i="26"/>
  <c r="K190" i="26"/>
  <c r="J190" i="26"/>
  <c r="I190" i="26"/>
  <c r="H190" i="26"/>
  <c r="G190" i="26"/>
  <c r="M189" i="26"/>
  <c r="L189" i="26"/>
  <c r="K189" i="26"/>
  <c r="J189" i="26"/>
  <c r="I189" i="26"/>
  <c r="H189" i="26"/>
  <c r="G189" i="26"/>
  <c r="M188" i="26"/>
  <c r="L188" i="26"/>
  <c r="K188" i="26"/>
  <c r="J188" i="26"/>
  <c r="I188" i="26"/>
  <c r="H188" i="26"/>
  <c r="G188" i="26"/>
  <c r="M187" i="26"/>
  <c r="L187" i="26"/>
  <c r="K187" i="26"/>
  <c r="J187" i="26"/>
  <c r="I187" i="26"/>
  <c r="H187" i="26"/>
  <c r="G187" i="26"/>
  <c r="M186" i="26"/>
  <c r="L186" i="26"/>
  <c r="K186" i="26"/>
  <c r="J186" i="26"/>
  <c r="H186" i="26"/>
  <c r="G186" i="26"/>
  <c r="M185" i="26"/>
  <c r="L185" i="26"/>
  <c r="K185" i="26"/>
  <c r="J185" i="26"/>
  <c r="H185" i="26"/>
  <c r="G185" i="26"/>
  <c r="M184" i="26"/>
  <c r="L184" i="26"/>
  <c r="K184" i="26"/>
  <c r="J184" i="26"/>
  <c r="H184" i="26"/>
  <c r="G184" i="26"/>
  <c r="M183" i="26"/>
  <c r="L183" i="26"/>
  <c r="K183" i="26"/>
  <c r="J183" i="26"/>
  <c r="H183" i="26"/>
  <c r="G183" i="26"/>
  <c r="M182" i="26"/>
  <c r="L182" i="26"/>
  <c r="K182" i="26"/>
  <c r="J182" i="26"/>
  <c r="H182" i="26"/>
  <c r="G182" i="26"/>
  <c r="M181" i="26"/>
  <c r="L181" i="26"/>
  <c r="K181" i="26"/>
  <c r="J181" i="26"/>
  <c r="I181" i="26"/>
  <c r="H181" i="26"/>
  <c r="G181" i="26"/>
  <c r="M180" i="26"/>
  <c r="L180" i="26"/>
  <c r="K180" i="26"/>
  <c r="J180" i="26"/>
  <c r="H180" i="26"/>
  <c r="G180" i="26"/>
  <c r="M179" i="26"/>
  <c r="L179" i="26"/>
  <c r="K179" i="26"/>
  <c r="J179" i="26"/>
  <c r="H179" i="26"/>
  <c r="G179" i="26"/>
  <c r="M178" i="26"/>
  <c r="L178" i="26"/>
  <c r="K178" i="26"/>
  <c r="J178" i="26"/>
  <c r="I178" i="26"/>
  <c r="H178" i="26"/>
  <c r="G178" i="26"/>
  <c r="M177" i="26"/>
  <c r="L177" i="26"/>
  <c r="K177" i="26"/>
  <c r="J177" i="26"/>
  <c r="I177" i="26"/>
  <c r="H177" i="26"/>
  <c r="G177" i="26"/>
  <c r="M176" i="26"/>
  <c r="L176" i="26"/>
  <c r="K176" i="26"/>
  <c r="J176" i="26"/>
  <c r="I176" i="26"/>
  <c r="H176" i="26"/>
  <c r="G176" i="26"/>
  <c r="M175" i="26"/>
  <c r="L175" i="26"/>
  <c r="K175" i="26"/>
  <c r="J175" i="26"/>
  <c r="I175" i="26"/>
  <c r="H175" i="26"/>
  <c r="G175" i="26"/>
  <c r="M174" i="26"/>
  <c r="L174" i="26"/>
  <c r="K174" i="26"/>
  <c r="J174" i="26"/>
  <c r="I174" i="26"/>
  <c r="H174" i="26"/>
  <c r="G174" i="26"/>
  <c r="M173" i="26"/>
  <c r="L173" i="26"/>
  <c r="K173" i="26"/>
  <c r="J173" i="26"/>
  <c r="I173" i="26"/>
  <c r="H173" i="26"/>
  <c r="G173" i="26"/>
  <c r="M172" i="26"/>
  <c r="L172" i="26"/>
  <c r="K172" i="26"/>
  <c r="J172" i="26"/>
  <c r="I172" i="26"/>
  <c r="H172" i="26"/>
  <c r="G172" i="26"/>
  <c r="L171" i="26"/>
  <c r="K171" i="26"/>
  <c r="J171" i="26"/>
  <c r="I171" i="26"/>
  <c r="H171" i="26"/>
  <c r="G171" i="26"/>
  <c r="M170" i="26"/>
  <c r="L170" i="26"/>
  <c r="K170" i="26"/>
  <c r="J170" i="26"/>
  <c r="I170" i="26"/>
  <c r="H170" i="26"/>
  <c r="G170" i="26"/>
  <c r="M169" i="26"/>
  <c r="L169" i="26"/>
  <c r="K169" i="26"/>
  <c r="J169" i="26"/>
  <c r="I169" i="26"/>
  <c r="H169" i="26"/>
  <c r="G169" i="26"/>
  <c r="M168" i="26"/>
  <c r="L168" i="26"/>
  <c r="K168" i="26"/>
  <c r="J168" i="26"/>
  <c r="I168" i="26"/>
  <c r="H168" i="26"/>
  <c r="G168" i="26"/>
  <c r="M167" i="26"/>
  <c r="L167" i="26"/>
  <c r="K167" i="26"/>
  <c r="J167" i="26"/>
  <c r="I167" i="26"/>
  <c r="H167" i="26"/>
  <c r="G167" i="26"/>
  <c r="M166" i="26"/>
  <c r="L166" i="26"/>
  <c r="K166" i="26"/>
  <c r="J166" i="26"/>
  <c r="I166" i="26"/>
  <c r="H166" i="26"/>
  <c r="G166" i="26"/>
  <c r="M171" i="26"/>
  <c r="M165" i="26"/>
  <c r="L165" i="26"/>
  <c r="K165" i="26"/>
  <c r="J165" i="26"/>
  <c r="I165" i="26"/>
  <c r="H165" i="26"/>
  <c r="G165" i="26"/>
  <c r="G211" i="26"/>
  <c r="H211" i="26"/>
  <c r="I211" i="26"/>
  <c r="J211" i="26"/>
  <c r="K211" i="26"/>
  <c r="L211" i="26"/>
  <c r="M211" i="26"/>
  <c r="G212" i="26"/>
  <c r="H212" i="26"/>
  <c r="I212" i="26"/>
  <c r="J212" i="26"/>
  <c r="K212" i="26"/>
  <c r="L212" i="26"/>
  <c r="M212" i="26"/>
  <c r="AQ22" i="29" l="1"/>
  <c r="I179" i="26" l="1"/>
  <c r="P155" i="27"/>
  <c r="DU22" i="19"/>
  <c r="DS22" i="19"/>
  <c r="DY22" i="6" s="1"/>
  <c r="DQ22" i="19"/>
  <c r="DO22" i="19"/>
  <c r="DU22" i="6" s="1"/>
  <c r="DM22" i="19"/>
  <c r="DK22" i="19"/>
  <c r="DQ22" i="6" s="1"/>
  <c r="DU17" i="19"/>
  <c r="EA17" i="6" s="1"/>
  <c r="DS17" i="19"/>
  <c r="DY17" i="6" s="1"/>
  <c r="DQ17" i="19"/>
  <c r="DW17" i="6" s="1"/>
  <c r="DO17" i="19"/>
  <c r="DU17" i="6" s="1"/>
  <c r="DM17" i="19"/>
  <c r="DS17" i="6" s="1"/>
  <c r="DK17" i="19"/>
  <c r="DQ17" i="6" s="1"/>
  <c r="EY22" i="29"/>
  <c r="I209" i="26"/>
  <c r="EK22" i="29"/>
  <c r="CS22" i="29"/>
  <c r="CM22" i="29"/>
  <c r="BO22" i="29"/>
  <c r="BM22" i="29"/>
  <c r="BF22" i="29"/>
  <c r="I184" i="26" s="1"/>
  <c r="BD22" i="29"/>
  <c r="I183" i="26" s="1"/>
  <c r="BB22" i="29"/>
  <c r="I182" i="26" s="1"/>
  <c r="AS22" i="29"/>
  <c r="I186" i="26" l="1"/>
  <c r="P159" i="27"/>
  <c r="I192" i="26"/>
  <c r="P164" i="27"/>
  <c r="I210" i="26"/>
  <c r="P176" i="27"/>
  <c r="DS22" i="6"/>
  <c r="P43" i="27" s="1"/>
  <c r="P77" i="27"/>
  <c r="EA22" i="6"/>
  <c r="P45" i="27" s="1"/>
  <c r="P79" i="27"/>
  <c r="I193" i="26"/>
  <c r="P165" i="27"/>
  <c r="I180" i="26"/>
  <c r="P156" i="27"/>
  <c r="I185" i="26"/>
  <c r="P158" i="27"/>
  <c r="I207" i="26"/>
  <c r="P175" i="27"/>
  <c r="DW22" i="6"/>
  <c r="P44" i="27" s="1"/>
  <c r="P78" i="27"/>
  <c r="W22" i="25"/>
  <c r="P180" i="27" s="1"/>
  <c r="W17" i="25"/>
  <c r="H215" i="26" l="1"/>
  <c r="M213" i="26"/>
  <c r="M164" i="26" l="1"/>
  <c r="L164" i="26"/>
  <c r="K164" i="26"/>
  <c r="J164" i="26"/>
  <c r="I164" i="26"/>
  <c r="H164" i="26"/>
  <c r="G164" i="26"/>
  <c r="M163" i="26"/>
  <c r="L163" i="26"/>
  <c r="K163" i="26"/>
  <c r="J163" i="26"/>
  <c r="I163" i="26"/>
  <c r="H163" i="26"/>
  <c r="G163" i="26"/>
  <c r="M95" i="26"/>
  <c r="L95" i="26"/>
  <c r="K95" i="26"/>
  <c r="J95" i="26"/>
  <c r="I95" i="26"/>
  <c r="H95" i="26"/>
  <c r="G95" i="26"/>
  <c r="M162" i="26"/>
  <c r="L162" i="26"/>
  <c r="K162" i="26"/>
  <c r="J162" i="26"/>
  <c r="I162" i="26"/>
  <c r="H162" i="26"/>
  <c r="G162" i="26"/>
  <c r="M161" i="26" l="1"/>
  <c r="L161" i="26"/>
  <c r="K161" i="26"/>
  <c r="J161" i="26"/>
  <c r="I161" i="26"/>
  <c r="H161" i="26"/>
  <c r="G161" i="26"/>
  <c r="M160" i="26"/>
  <c r="L160" i="26"/>
  <c r="K160" i="26"/>
  <c r="J160" i="26"/>
  <c r="I160" i="26"/>
  <c r="H160" i="26"/>
  <c r="G160" i="26"/>
  <c r="M159" i="26"/>
  <c r="L159" i="26"/>
  <c r="K159" i="26"/>
  <c r="J159" i="26"/>
  <c r="I159" i="26"/>
  <c r="H159" i="26"/>
  <c r="G159" i="26"/>
  <c r="M158" i="26"/>
  <c r="L158" i="26"/>
  <c r="K158" i="26"/>
  <c r="J158" i="26"/>
  <c r="I158" i="26"/>
  <c r="H158" i="26"/>
  <c r="G158" i="26"/>
  <c r="M157" i="26"/>
  <c r="L157" i="26"/>
  <c r="K157" i="26"/>
  <c r="J157" i="26"/>
  <c r="I157" i="26"/>
  <c r="H157" i="26"/>
  <c r="G157" i="26"/>
  <c r="M156" i="26"/>
  <c r="L156" i="26"/>
  <c r="K156" i="26"/>
  <c r="J156" i="26"/>
  <c r="I156" i="26"/>
  <c r="H156" i="26"/>
  <c r="G156" i="26"/>
  <c r="M155" i="26"/>
  <c r="L155" i="26"/>
  <c r="K155" i="26"/>
  <c r="J155" i="26"/>
  <c r="I155" i="26"/>
  <c r="H155" i="26"/>
  <c r="G155" i="26"/>
  <c r="M154" i="26"/>
  <c r="L154" i="26"/>
  <c r="K154" i="26"/>
  <c r="J154" i="26"/>
  <c r="I154" i="26"/>
  <c r="H154" i="26"/>
  <c r="G154" i="26"/>
  <c r="M153" i="26"/>
  <c r="L153" i="26"/>
  <c r="K153" i="26"/>
  <c r="J153" i="26"/>
  <c r="I153" i="26"/>
  <c r="H153" i="26"/>
  <c r="G153" i="26"/>
  <c r="M152" i="26"/>
  <c r="L152" i="26"/>
  <c r="K152" i="26"/>
  <c r="J152" i="26"/>
  <c r="I152" i="26"/>
  <c r="H152" i="26"/>
  <c r="G152" i="26"/>
  <c r="M151" i="26"/>
  <c r="L151" i="26"/>
  <c r="K151" i="26"/>
  <c r="J151" i="26"/>
  <c r="I151" i="26"/>
  <c r="H151" i="26"/>
  <c r="G151" i="26"/>
  <c r="M150" i="26"/>
  <c r="L150" i="26"/>
  <c r="K150" i="26"/>
  <c r="J150" i="26"/>
  <c r="I150" i="26"/>
  <c r="H150" i="26"/>
  <c r="G150" i="26"/>
  <c r="M149" i="26"/>
  <c r="L149" i="26"/>
  <c r="K149" i="26"/>
  <c r="J149" i="26"/>
  <c r="I149" i="26"/>
  <c r="H149" i="26"/>
  <c r="G149" i="26"/>
  <c r="M148" i="26"/>
  <c r="L148" i="26"/>
  <c r="K148" i="26"/>
  <c r="J148" i="26"/>
  <c r="I148" i="26"/>
  <c r="H148" i="26"/>
  <c r="G148" i="26"/>
  <c r="M147" i="26"/>
  <c r="L147" i="26"/>
  <c r="K147" i="26"/>
  <c r="J147" i="26"/>
  <c r="I147" i="26"/>
  <c r="H147" i="26"/>
  <c r="G147" i="26"/>
  <c r="M146" i="26"/>
  <c r="L146" i="26"/>
  <c r="K146" i="26"/>
  <c r="J146" i="26"/>
  <c r="I146" i="26"/>
  <c r="H146" i="26"/>
  <c r="G146" i="26"/>
  <c r="M145" i="26"/>
  <c r="L145" i="26"/>
  <c r="K145" i="26"/>
  <c r="J145" i="26"/>
  <c r="I145" i="26"/>
  <c r="H145" i="26"/>
  <c r="G145" i="26"/>
  <c r="M144" i="26"/>
  <c r="L144" i="26"/>
  <c r="K144" i="26"/>
  <c r="J144" i="26"/>
  <c r="I144" i="26"/>
  <c r="H144" i="26"/>
  <c r="G144" i="26"/>
  <c r="M143" i="26"/>
  <c r="L143" i="26"/>
  <c r="K143" i="26"/>
  <c r="J143" i="26"/>
  <c r="I143" i="26"/>
  <c r="H143" i="26"/>
  <c r="G143" i="26"/>
  <c r="M142" i="26"/>
  <c r="L142" i="26"/>
  <c r="K142" i="26"/>
  <c r="J142" i="26"/>
  <c r="I142" i="26"/>
  <c r="H142" i="26"/>
  <c r="G142" i="26"/>
  <c r="M141" i="26"/>
  <c r="L141" i="26"/>
  <c r="K141" i="26"/>
  <c r="J141" i="26"/>
  <c r="I141" i="26"/>
  <c r="H141" i="26"/>
  <c r="G141" i="26"/>
  <c r="M140" i="26"/>
  <c r="L140" i="26"/>
  <c r="K140" i="26"/>
  <c r="J140" i="26"/>
  <c r="I140" i="26"/>
  <c r="H140" i="26"/>
  <c r="G140" i="26"/>
  <c r="M139" i="26"/>
  <c r="L139" i="26"/>
  <c r="K139" i="26"/>
  <c r="J139" i="26"/>
  <c r="I139" i="26"/>
  <c r="H139" i="26"/>
  <c r="G139" i="26"/>
  <c r="M138" i="26"/>
  <c r="L138" i="26"/>
  <c r="K138" i="26"/>
  <c r="J138" i="26"/>
  <c r="I138" i="26"/>
  <c r="H138" i="26"/>
  <c r="G138" i="26"/>
  <c r="M137" i="26"/>
  <c r="L137" i="26"/>
  <c r="K137" i="26"/>
  <c r="J137" i="26"/>
  <c r="I137" i="26"/>
  <c r="H137" i="26"/>
  <c r="G137" i="26"/>
  <c r="M136" i="26"/>
  <c r="L136" i="26"/>
  <c r="K136" i="26"/>
  <c r="J136" i="26"/>
  <c r="I136" i="26"/>
  <c r="H136" i="26"/>
  <c r="G136" i="26"/>
  <c r="M135" i="26"/>
  <c r="L135" i="26"/>
  <c r="K135" i="26"/>
  <c r="J135" i="26"/>
  <c r="I135" i="26"/>
  <c r="H135" i="26"/>
  <c r="G135" i="26"/>
  <c r="M134" i="26"/>
  <c r="L134" i="26"/>
  <c r="K134" i="26"/>
  <c r="J134" i="26"/>
  <c r="I134" i="26"/>
  <c r="H134" i="26"/>
  <c r="G134" i="26"/>
  <c r="M133" i="26"/>
  <c r="L133" i="26"/>
  <c r="K133" i="26"/>
  <c r="J133" i="26"/>
  <c r="I133" i="26"/>
  <c r="H133" i="26"/>
  <c r="G133" i="26"/>
  <c r="M132" i="26"/>
  <c r="L132" i="26"/>
  <c r="K132" i="26"/>
  <c r="J132" i="26"/>
  <c r="I132" i="26"/>
  <c r="H132" i="26"/>
  <c r="G132" i="26"/>
  <c r="M131" i="26"/>
  <c r="L131" i="26"/>
  <c r="K131" i="26"/>
  <c r="J131" i="26"/>
  <c r="I131" i="26"/>
  <c r="H131" i="26"/>
  <c r="G131" i="26"/>
  <c r="M130" i="26"/>
  <c r="L130" i="26"/>
  <c r="K130" i="26"/>
  <c r="J130" i="26"/>
  <c r="I130" i="26"/>
  <c r="H130" i="26"/>
  <c r="G130" i="26"/>
  <c r="M129" i="26"/>
  <c r="L129" i="26"/>
  <c r="K129" i="26"/>
  <c r="J129" i="26"/>
  <c r="I129" i="26"/>
  <c r="H129" i="26"/>
  <c r="G129" i="26"/>
  <c r="M128" i="26"/>
  <c r="L128" i="26"/>
  <c r="K128" i="26"/>
  <c r="J128" i="26"/>
  <c r="I128" i="26"/>
  <c r="H128" i="26"/>
  <c r="G128" i="26"/>
  <c r="M127" i="26"/>
  <c r="L127" i="26"/>
  <c r="K127" i="26"/>
  <c r="J127" i="26"/>
  <c r="I127" i="26"/>
  <c r="H127" i="26"/>
  <c r="G127" i="26"/>
  <c r="M126" i="26"/>
  <c r="L126" i="26"/>
  <c r="K126" i="26"/>
  <c r="J126" i="26"/>
  <c r="I126" i="26"/>
  <c r="H126" i="26"/>
  <c r="G126" i="26"/>
  <c r="M125" i="26"/>
  <c r="L125" i="26"/>
  <c r="K125" i="26"/>
  <c r="J125" i="26"/>
  <c r="I125" i="26"/>
  <c r="H125" i="26"/>
  <c r="G125" i="26"/>
  <c r="M124" i="26"/>
  <c r="L124" i="26"/>
  <c r="K124" i="26"/>
  <c r="J124" i="26"/>
  <c r="I124" i="26"/>
  <c r="H124" i="26"/>
  <c r="G124" i="26"/>
  <c r="M123" i="26"/>
  <c r="L123" i="26"/>
  <c r="K123" i="26"/>
  <c r="J123" i="26"/>
  <c r="I123" i="26"/>
  <c r="H123" i="26"/>
  <c r="G123" i="26"/>
  <c r="M122" i="26"/>
  <c r="L122" i="26"/>
  <c r="K122" i="26"/>
  <c r="J122" i="26"/>
  <c r="I122" i="26"/>
  <c r="H122" i="26"/>
  <c r="G122" i="26"/>
  <c r="M121" i="26"/>
  <c r="L121" i="26"/>
  <c r="K121" i="26"/>
  <c r="J121" i="26"/>
  <c r="I121" i="26"/>
  <c r="H121" i="26"/>
  <c r="G121" i="26"/>
  <c r="M120" i="26"/>
  <c r="L120" i="26"/>
  <c r="K120" i="26"/>
  <c r="J120" i="26"/>
  <c r="I120" i="26"/>
  <c r="H120" i="26"/>
  <c r="G120" i="26"/>
  <c r="M119" i="26"/>
  <c r="L119" i="26"/>
  <c r="K119" i="26"/>
  <c r="J119" i="26"/>
  <c r="I119" i="26"/>
  <c r="H119" i="26"/>
  <c r="G119" i="26"/>
  <c r="M118" i="26"/>
  <c r="L118" i="26"/>
  <c r="K118" i="26"/>
  <c r="J118" i="26"/>
  <c r="I118" i="26"/>
  <c r="H118" i="26"/>
  <c r="G118" i="26"/>
  <c r="M117" i="26"/>
  <c r="L117" i="26"/>
  <c r="K117" i="26"/>
  <c r="J117" i="26"/>
  <c r="I117" i="26"/>
  <c r="H117" i="26"/>
  <c r="G117" i="26"/>
  <c r="M116" i="26"/>
  <c r="L116" i="26"/>
  <c r="K116" i="26"/>
  <c r="J116" i="26"/>
  <c r="I116" i="26"/>
  <c r="H116" i="26"/>
  <c r="G116" i="26"/>
  <c r="M115" i="26"/>
  <c r="L115" i="26"/>
  <c r="K115" i="26"/>
  <c r="J115" i="26"/>
  <c r="I115" i="26"/>
  <c r="H115" i="26"/>
  <c r="G115" i="26"/>
  <c r="M114" i="26"/>
  <c r="L114" i="26"/>
  <c r="K114" i="26"/>
  <c r="J114" i="26"/>
  <c r="I114" i="26"/>
  <c r="H114" i="26"/>
  <c r="G114" i="26"/>
  <c r="M113" i="26"/>
  <c r="L113" i="26"/>
  <c r="K113" i="26"/>
  <c r="J113" i="26"/>
  <c r="I113" i="26"/>
  <c r="H113" i="26"/>
  <c r="G113" i="26"/>
  <c r="M112" i="26"/>
  <c r="L112" i="26"/>
  <c r="K112" i="26"/>
  <c r="J112" i="26"/>
  <c r="I112" i="26"/>
  <c r="H112" i="26"/>
  <c r="G112" i="26"/>
  <c r="M111" i="26"/>
  <c r="L111" i="26"/>
  <c r="K111" i="26"/>
  <c r="J111" i="26"/>
  <c r="I111" i="26"/>
  <c r="H111" i="26"/>
  <c r="G111" i="26"/>
  <c r="M110" i="26"/>
  <c r="L110" i="26"/>
  <c r="K110" i="26"/>
  <c r="J110" i="26"/>
  <c r="I110" i="26"/>
  <c r="H110" i="26"/>
  <c r="G110" i="26"/>
  <c r="M109" i="26"/>
  <c r="L109" i="26"/>
  <c r="K109" i="26"/>
  <c r="J109" i="26"/>
  <c r="I109" i="26"/>
  <c r="H109" i="26"/>
  <c r="G109" i="26"/>
  <c r="G108" i="26"/>
  <c r="M108" i="26"/>
  <c r="L108" i="26"/>
  <c r="K108" i="26"/>
  <c r="J108" i="26"/>
  <c r="I108" i="26"/>
  <c r="H108" i="26"/>
  <c r="M107" i="26"/>
  <c r="L107" i="26"/>
  <c r="K107" i="26"/>
  <c r="J107" i="26"/>
  <c r="I107" i="26"/>
  <c r="H107" i="26"/>
  <c r="G107" i="26"/>
  <c r="M106" i="26"/>
  <c r="L106" i="26"/>
  <c r="K106" i="26"/>
  <c r="J106" i="26"/>
  <c r="I106" i="26"/>
  <c r="H106" i="26"/>
  <c r="G106" i="26"/>
  <c r="M105" i="26"/>
  <c r="L105" i="26"/>
  <c r="K105" i="26"/>
  <c r="J105" i="26"/>
  <c r="I105" i="26"/>
  <c r="H105" i="26"/>
  <c r="G105" i="26"/>
  <c r="M104" i="26"/>
  <c r="L104" i="26"/>
  <c r="K104" i="26"/>
  <c r="J104" i="26"/>
  <c r="I104" i="26"/>
  <c r="H104" i="26"/>
  <c r="G104" i="26"/>
  <c r="M103" i="26"/>
  <c r="L103" i="26"/>
  <c r="K103" i="26"/>
  <c r="J103" i="26"/>
  <c r="I103" i="26"/>
  <c r="H103" i="26"/>
  <c r="G103" i="26"/>
  <c r="M102" i="26"/>
  <c r="L102" i="26"/>
  <c r="K102" i="26"/>
  <c r="J102" i="26"/>
  <c r="I102" i="26"/>
  <c r="H102" i="26"/>
  <c r="G102" i="26"/>
  <c r="M101" i="26"/>
  <c r="L101" i="26"/>
  <c r="K101" i="26"/>
  <c r="J101" i="26"/>
  <c r="I101" i="26"/>
  <c r="H101" i="26"/>
  <c r="G101" i="26"/>
  <c r="M100" i="26"/>
  <c r="L100" i="26"/>
  <c r="K100" i="26"/>
  <c r="J100" i="26"/>
  <c r="I100" i="26"/>
  <c r="H100" i="26"/>
  <c r="G100" i="26"/>
  <c r="M99" i="26"/>
  <c r="L99" i="26"/>
  <c r="K99" i="26"/>
  <c r="J99" i="26"/>
  <c r="I99" i="26"/>
  <c r="H99" i="26"/>
  <c r="G99" i="26"/>
  <c r="M98" i="26"/>
  <c r="L98" i="26"/>
  <c r="K98" i="26"/>
  <c r="J98" i="26"/>
  <c r="I98" i="26"/>
  <c r="H98" i="26"/>
  <c r="G98" i="26"/>
  <c r="M97" i="26"/>
  <c r="L97" i="26"/>
  <c r="K97" i="26"/>
  <c r="J97" i="26"/>
  <c r="I97" i="26"/>
  <c r="H97" i="26"/>
  <c r="G97" i="26"/>
  <c r="M96" i="26"/>
  <c r="L96" i="26"/>
  <c r="K96" i="26"/>
  <c r="J96" i="26"/>
  <c r="I96" i="26"/>
  <c r="H96" i="26"/>
  <c r="G96" i="26"/>
  <c r="M94" i="26"/>
  <c r="L94" i="26"/>
  <c r="K94" i="26"/>
  <c r="J94" i="26"/>
  <c r="I94" i="26"/>
  <c r="H94" i="26"/>
  <c r="G94" i="26"/>
  <c r="M93" i="26"/>
  <c r="L93" i="26"/>
  <c r="K93" i="26"/>
  <c r="J93" i="26"/>
  <c r="I93" i="26"/>
  <c r="H93" i="26"/>
  <c r="G93" i="26"/>
  <c r="M92" i="26"/>
  <c r="L92" i="26"/>
  <c r="K92" i="26"/>
  <c r="J92" i="26"/>
  <c r="I92" i="26"/>
  <c r="H92" i="26"/>
  <c r="G92" i="26"/>
  <c r="M91" i="26"/>
  <c r="L91" i="26"/>
  <c r="K91" i="26"/>
  <c r="J91" i="26"/>
  <c r="I91" i="26"/>
  <c r="H91" i="26"/>
  <c r="G91" i="26"/>
  <c r="M90" i="26"/>
  <c r="L90" i="26"/>
  <c r="K90" i="26"/>
  <c r="J90" i="26"/>
  <c r="I90" i="26"/>
  <c r="H90" i="26"/>
  <c r="G90" i="26"/>
  <c r="M89" i="26"/>
  <c r="L89" i="26"/>
  <c r="K89" i="26"/>
  <c r="J89" i="26"/>
  <c r="I89" i="26"/>
  <c r="H89" i="26"/>
  <c r="G89" i="26"/>
  <c r="M88" i="26"/>
  <c r="L88" i="26"/>
  <c r="K88" i="26"/>
  <c r="J88" i="26"/>
  <c r="I88" i="26"/>
  <c r="H88" i="26"/>
  <c r="G88" i="26"/>
  <c r="M87" i="26"/>
  <c r="L87" i="26"/>
  <c r="K87" i="26"/>
  <c r="J87" i="26"/>
  <c r="I87" i="26"/>
  <c r="H87" i="26"/>
  <c r="G87" i="26"/>
  <c r="M86" i="26"/>
  <c r="L86" i="26"/>
  <c r="K86" i="26"/>
  <c r="J86" i="26"/>
  <c r="I86" i="26"/>
  <c r="H86" i="26"/>
  <c r="G86" i="26"/>
  <c r="M85" i="26"/>
  <c r="L85" i="26"/>
  <c r="K85" i="26"/>
  <c r="J85" i="26"/>
  <c r="I85" i="26"/>
  <c r="H85" i="26"/>
  <c r="G85" i="26"/>
  <c r="M84" i="26"/>
  <c r="L84" i="26"/>
  <c r="K84" i="26"/>
  <c r="J84" i="26"/>
  <c r="I84" i="26"/>
  <c r="H84" i="26"/>
  <c r="G84" i="26"/>
  <c r="M83" i="26"/>
  <c r="L83" i="26"/>
  <c r="K83" i="26"/>
  <c r="J83" i="26"/>
  <c r="I83" i="26"/>
  <c r="H83" i="26"/>
  <c r="G83" i="26"/>
  <c r="M82" i="26"/>
  <c r="L82" i="26"/>
  <c r="K82" i="26"/>
  <c r="J82" i="26"/>
  <c r="I82" i="26"/>
  <c r="H82" i="26"/>
  <c r="G82" i="26"/>
  <c r="M81" i="26"/>
  <c r="L81" i="26"/>
  <c r="K81" i="26"/>
  <c r="J81" i="26"/>
  <c r="I81" i="26"/>
  <c r="H81" i="26"/>
  <c r="G81" i="26"/>
  <c r="M80" i="26"/>
  <c r="L80" i="26"/>
  <c r="K80" i="26"/>
  <c r="J80" i="26"/>
  <c r="I80" i="26"/>
  <c r="H80" i="26"/>
  <c r="G80" i="26"/>
  <c r="M79" i="26"/>
  <c r="L79" i="26"/>
  <c r="K79" i="26"/>
  <c r="J79" i="26"/>
  <c r="I79" i="26"/>
  <c r="H79" i="26"/>
  <c r="G79" i="26"/>
  <c r="M78" i="26"/>
  <c r="L78" i="26"/>
  <c r="K78" i="26"/>
  <c r="J78" i="26"/>
  <c r="I78" i="26"/>
  <c r="H78" i="26"/>
  <c r="G78" i="26"/>
  <c r="M77" i="26"/>
  <c r="L77" i="26"/>
  <c r="K77" i="26"/>
  <c r="J77" i="26"/>
  <c r="I77" i="26"/>
  <c r="H77" i="26"/>
  <c r="G77" i="26"/>
  <c r="M76" i="26"/>
  <c r="L76" i="26"/>
  <c r="K76" i="26"/>
  <c r="J76" i="26"/>
  <c r="I76" i="26"/>
  <c r="H76" i="26"/>
  <c r="G76" i="26"/>
  <c r="M75" i="26"/>
  <c r="L75" i="26"/>
  <c r="K75" i="26"/>
  <c r="J75" i="26"/>
  <c r="I75" i="26"/>
  <c r="H75" i="26"/>
  <c r="G75" i="26"/>
  <c r="M74" i="26"/>
  <c r="L74" i="26"/>
  <c r="K74" i="26"/>
  <c r="J74" i="26"/>
  <c r="I74" i="26"/>
  <c r="H74" i="26"/>
  <c r="G74" i="26"/>
  <c r="M73" i="26"/>
  <c r="L73" i="26"/>
  <c r="K73" i="26"/>
  <c r="J73" i="26"/>
  <c r="I73" i="26"/>
  <c r="H73" i="26"/>
  <c r="G73" i="26"/>
  <c r="M72" i="26"/>
  <c r="L72" i="26"/>
  <c r="K72" i="26"/>
  <c r="J72" i="26"/>
  <c r="I72" i="26"/>
  <c r="H72" i="26"/>
  <c r="G72" i="26"/>
  <c r="M71" i="26"/>
  <c r="L71" i="26"/>
  <c r="K71" i="26"/>
  <c r="J71" i="26"/>
  <c r="I71" i="26"/>
  <c r="H71" i="26"/>
  <c r="G71" i="26"/>
  <c r="M70" i="26"/>
  <c r="L70" i="26"/>
  <c r="K70" i="26"/>
  <c r="J70" i="26"/>
  <c r="I70" i="26"/>
  <c r="H70" i="26"/>
  <c r="G70" i="26"/>
  <c r="M69" i="26"/>
  <c r="L69" i="26"/>
  <c r="K69" i="26"/>
  <c r="J69" i="26"/>
  <c r="I69" i="26"/>
  <c r="H69" i="26"/>
  <c r="G69" i="26"/>
  <c r="M68" i="26"/>
  <c r="L68" i="26"/>
  <c r="K68" i="26"/>
  <c r="J68" i="26"/>
  <c r="I68" i="26"/>
  <c r="H68" i="26"/>
  <c r="G68" i="26"/>
  <c r="M67" i="26"/>
  <c r="L67" i="26"/>
  <c r="K67" i="26"/>
  <c r="J67" i="26"/>
  <c r="I67" i="26"/>
  <c r="H67" i="26"/>
  <c r="G67" i="26"/>
  <c r="M66" i="26"/>
  <c r="L66" i="26"/>
  <c r="K66" i="26"/>
  <c r="J66" i="26"/>
  <c r="I66" i="26"/>
  <c r="H66" i="26"/>
  <c r="G66" i="26"/>
  <c r="M65" i="26"/>
  <c r="L65" i="26"/>
  <c r="K65" i="26"/>
  <c r="J65" i="26"/>
  <c r="I65" i="26"/>
  <c r="H65" i="26"/>
  <c r="G65" i="26"/>
  <c r="M64" i="26"/>
  <c r="L64" i="26"/>
  <c r="K64" i="26"/>
  <c r="J64" i="26"/>
  <c r="I64" i="26"/>
  <c r="H64" i="26"/>
  <c r="G64" i="26"/>
  <c r="M63" i="26"/>
  <c r="L63" i="26"/>
  <c r="K63" i="26"/>
  <c r="J63" i="26"/>
  <c r="I63" i="26"/>
  <c r="H63" i="26"/>
  <c r="G63" i="26"/>
  <c r="M62" i="26"/>
  <c r="L62" i="26"/>
  <c r="K62" i="26"/>
  <c r="J62" i="26"/>
  <c r="I62" i="26"/>
  <c r="H62" i="26"/>
  <c r="G62" i="26"/>
  <c r="M61" i="26"/>
  <c r="L61" i="26"/>
  <c r="K61" i="26"/>
  <c r="J61" i="26"/>
  <c r="I61" i="26"/>
  <c r="H61" i="26"/>
  <c r="G61" i="26"/>
  <c r="M60" i="26"/>
  <c r="L60" i="26"/>
  <c r="K60" i="26"/>
  <c r="J60" i="26"/>
  <c r="I60" i="26"/>
  <c r="H60" i="26"/>
  <c r="G60" i="26"/>
  <c r="M59" i="26"/>
  <c r="L59" i="26"/>
  <c r="K59" i="26"/>
  <c r="J59" i="26"/>
  <c r="I59" i="26"/>
  <c r="H59" i="26"/>
  <c r="G59" i="26"/>
  <c r="M58" i="26"/>
  <c r="L58" i="26"/>
  <c r="K58" i="26"/>
  <c r="J58" i="26"/>
  <c r="I58" i="26"/>
  <c r="H58" i="26"/>
  <c r="G58" i="26"/>
  <c r="M57" i="26"/>
  <c r="L57" i="26"/>
  <c r="K57" i="26"/>
  <c r="J57" i="26"/>
  <c r="I57" i="26"/>
  <c r="H57" i="26"/>
  <c r="G57" i="26"/>
  <c r="M56" i="26"/>
  <c r="L56" i="26"/>
  <c r="K56" i="26"/>
  <c r="J56" i="26"/>
  <c r="I56" i="26"/>
  <c r="H56" i="26"/>
  <c r="G56" i="26"/>
  <c r="M55" i="26"/>
  <c r="L55" i="26"/>
  <c r="K55" i="26"/>
  <c r="J55" i="26"/>
  <c r="I55" i="26"/>
  <c r="H55" i="26"/>
  <c r="G55" i="26"/>
  <c r="M54" i="26"/>
  <c r="L54" i="26"/>
  <c r="K54" i="26"/>
  <c r="J54" i="26"/>
  <c r="I54" i="26"/>
  <c r="H54" i="26"/>
  <c r="G54" i="26"/>
  <c r="M53" i="26"/>
  <c r="L53" i="26"/>
  <c r="K53" i="26"/>
  <c r="J53" i="26"/>
  <c r="I53" i="26"/>
  <c r="H53" i="26"/>
  <c r="G53" i="26"/>
  <c r="M52" i="26"/>
  <c r="L52" i="26"/>
  <c r="K52" i="26"/>
  <c r="J52" i="26"/>
  <c r="I52" i="26"/>
  <c r="H52" i="26"/>
  <c r="G52" i="26"/>
  <c r="M51" i="26"/>
  <c r="L51" i="26"/>
  <c r="K51" i="26"/>
  <c r="J51" i="26"/>
  <c r="I51" i="26"/>
  <c r="H51" i="26"/>
  <c r="G51" i="26"/>
  <c r="M50" i="26"/>
  <c r="L50" i="26"/>
  <c r="K50" i="26"/>
  <c r="J50" i="26"/>
  <c r="I50" i="26"/>
  <c r="H50" i="26"/>
  <c r="G50" i="26"/>
  <c r="M8" i="26"/>
  <c r="L8" i="26"/>
  <c r="K8" i="26"/>
  <c r="J8" i="26"/>
  <c r="I8" i="26"/>
  <c r="H8" i="26"/>
  <c r="G8" i="26"/>
  <c r="M49" i="26"/>
  <c r="L49" i="26"/>
  <c r="K49" i="26"/>
  <c r="J49" i="26"/>
  <c r="I49" i="26"/>
  <c r="H49" i="26"/>
  <c r="G49" i="26"/>
  <c r="M48" i="26"/>
  <c r="L48" i="26"/>
  <c r="K48" i="26"/>
  <c r="J48" i="26"/>
  <c r="I48" i="26"/>
  <c r="H48" i="26"/>
  <c r="G48" i="26"/>
  <c r="M47" i="26"/>
  <c r="L47" i="26"/>
  <c r="K47" i="26"/>
  <c r="J47" i="26"/>
  <c r="I47" i="26"/>
  <c r="H47" i="26"/>
  <c r="G47" i="26"/>
  <c r="M46" i="26"/>
  <c r="L46" i="26"/>
  <c r="K46" i="26"/>
  <c r="J46" i="26"/>
  <c r="I46" i="26"/>
  <c r="H46" i="26"/>
  <c r="G46" i="26"/>
  <c r="M45" i="26"/>
  <c r="L45" i="26"/>
  <c r="K45" i="26"/>
  <c r="J45" i="26"/>
  <c r="I45" i="26"/>
  <c r="H45" i="26"/>
  <c r="G45" i="26"/>
  <c r="M44" i="26"/>
  <c r="L44" i="26"/>
  <c r="K44" i="26"/>
  <c r="J44" i="26"/>
  <c r="I44" i="26"/>
  <c r="H44" i="26"/>
  <c r="G44" i="26"/>
  <c r="M43" i="26"/>
  <c r="L43" i="26"/>
  <c r="K43" i="26"/>
  <c r="J43" i="26"/>
  <c r="I43" i="26"/>
  <c r="H43" i="26"/>
  <c r="G43" i="26"/>
  <c r="M42" i="26"/>
  <c r="L42" i="26"/>
  <c r="K42" i="26"/>
  <c r="J42" i="26"/>
  <c r="I42" i="26"/>
  <c r="H42" i="26"/>
  <c r="G42" i="26"/>
  <c r="M41" i="26"/>
  <c r="L41" i="26"/>
  <c r="K41" i="26"/>
  <c r="J41" i="26"/>
  <c r="I41" i="26"/>
  <c r="H41" i="26"/>
  <c r="G41" i="26"/>
  <c r="M40" i="26"/>
  <c r="L40" i="26"/>
  <c r="K40" i="26"/>
  <c r="J40" i="26"/>
  <c r="I40" i="26"/>
  <c r="H40" i="26"/>
  <c r="G40" i="26"/>
  <c r="M39" i="26"/>
  <c r="L39" i="26"/>
  <c r="K39" i="26"/>
  <c r="J39" i="26"/>
  <c r="I39" i="26"/>
  <c r="H39" i="26"/>
  <c r="G39" i="26"/>
  <c r="M38" i="26"/>
  <c r="L38" i="26"/>
  <c r="K38" i="26"/>
  <c r="J38" i="26"/>
  <c r="I38" i="26"/>
  <c r="H38" i="26"/>
  <c r="G38" i="26"/>
  <c r="M37" i="26"/>
  <c r="L37" i="26"/>
  <c r="K37" i="26"/>
  <c r="J37" i="26"/>
  <c r="I37" i="26"/>
  <c r="H37" i="26"/>
  <c r="G37" i="26"/>
  <c r="M36" i="26"/>
  <c r="L36" i="26"/>
  <c r="K36" i="26"/>
  <c r="J36" i="26"/>
  <c r="I36" i="26"/>
  <c r="H36" i="26"/>
  <c r="G36" i="26"/>
  <c r="M35" i="26"/>
  <c r="L35" i="26"/>
  <c r="K35" i="26"/>
  <c r="J35" i="26"/>
  <c r="I35" i="26"/>
  <c r="H35" i="26"/>
  <c r="G35" i="26"/>
  <c r="M34" i="26"/>
  <c r="L34" i="26"/>
  <c r="K34" i="26"/>
  <c r="J34" i="26"/>
  <c r="I34" i="26"/>
  <c r="H34" i="26"/>
  <c r="G34" i="26"/>
  <c r="M33" i="26"/>
  <c r="L33" i="26"/>
  <c r="K33" i="26"/>
  <c r="J33" i="26"/>
  <c r="I33" i="26"/>
  <c r="H33" i="26"/>
  <c r="G33" i="26"/>
  <c r="M32" i="26"/>
  <c r="L32" i="26"/>
  <c r="K32" i="26"/>
  <c r="J32" i="26"/>
  <c r="I32" i="26"/>
  <c r="H32" i="26"/>
  <c r="G32" i="26"/>
  <c r="M31" i="26"/>
  <c r="L31" i="26"/>
  <c r="K31" i="26"/>
  <c r="J31" i="26"/>
  <c r="I31" i="26"/>
  <c r="H31" i="26"/>
  <c r="G31" i="26"/>
  <c r="M30" i="26"/>
  <c r="L30" i="26"/>
  <c r="K30" i="26"/>
  <c r="J30" i="26"/>
  <c r="I30" i="26"/>
  <c r="H30" i="26"/>
  <c r="G30" i="26"/>
  <c r="M217" i="26"/>
  <c r="M216" i="26"/>
  <c r="L217" i="26"/>
  <c r="L216" i="26"/>
  <c r="K217" i="26"/>
  <c r="K216" i="26"/>
  <c r="J217" i="26"/>
  <c r="J216" i="26"/>
  <c r="I217" i="26"/>
  <c r="I216" i="26"/>
  <c r="H217" i="26"/>
  <c r="H216" i="26"/>
  <c r="G217" i="26"/>
  <c r="G216" i="26"/>
  <c r="M215" i="26"/>
  <c r="L215" i="26"/>
  <c r="K215" i="26"/>
  <c r="J215" i="26"/>
  <c r="I215" i="26"/>
  <c r="G215" i="26"/>
  <c r="M214" i="26" l="1"/>
  <c r="L214" i="26"/>
  <c r="K214" i="26"/>
  <c r="J214" i="26"/>
  <c r="I214" i="26"/>
  <c r="H214" i="26"/>
  <c r="G214" i="26"/>
  <c r="L213" i="26"/>
  <c r="K213" i="26"/>
  <c r="J213" i="26"/>
  <c r="I213" i="26"/>
  <c r="H213" i="26"/>
  <c r="G213" i="26"/>
  <c r="M29" i="26"/>
  <c r="L29" i="26"/>
  <c r="K29" i="26"/>
  <c r="J29" i="26"/>
  <c r="I29" i="26"/>
  <c r="H29" i="26"/>
  <c r="G29" i="26"/>
  <c r="M28" i="26"/>
  <c r="L28" i="26"/>
  <c r="K28" i="26"/>
  <c r="J28" i="26"/>
  <c r="I28" i="26"/>
  <c r="H28" i="26"/>
  <c r="G28" i="26"/>
  <c r="M27" i="26"/>
  <c r="L27" i="26"/>
  <c r="K27" i="26"/>
  <c r="J27" i="26"/>
  <c r="I27" i="26"/>
  <c r="H27" i="26"/>
  <c r="G27" i="26"/>
  <c r="M26" i="26"/>
  <c r="L26" i="26"/>
  <c r="K26" i="26"/>
  <c r="J26" i="26"/>
  <c r="I26" i="26"/>
  <c r="H26" i="26"/>
  <c r="G26" i="26"/>
  <c r="M25" i="26"/>
  <c r="L25" i="26"/>
  <c r="K25" i="26"/>
  <c r="J25" i="26"/>
  <c r="I25" i="26"/>
  <c r="H25" i="26"/>
  <c r="G25" i="26"/>
  <c r="M24" i="26"/>
  <c r="L24" i="26"/>
  <c r="K24" i="26"/>
  <c r="J24" i="26"/>
  <c r="I24" i="26"/>
  <c r="H24" i="26"/>
  <c r="G24" i="26"/>
  <c r="M23" i="26"/>
  <c r="L23" i="26"/>
  <c r="K23" i="26"/>
  <c r="J23" i="26"/>
  <c r="I23" i="26"/>
  <c r="H23" i="26"/>
  <c r="G23" i="26"/>
  <c r="M22" i="26"/>
  <c r="L22" i="26"/>
  <c r="K22" i="26"/>
  <c r="J22" i="26"/>
  <c r="I22" i="26"/>
  <c r="H22" i="26"/>
  <c r="G22" i="26"/>
  <c r="M21" i="26"/>
  <c r="L21" i="26"/>
  <c r="K21" i="26"/>
  <c r="J21" i="26"/>
  <c r="I21" i="26"/>
  <c r="H21" i="26"/>
  <c r="G21" i="26"/>
  <c r="M20" i="26"/>
  <c r="L20" i="26"/>
  <c r="K20" i="26"/>
  <c r="J20" i="26"/>
  <c r="I20" i="26"/>
  <c r="H20" i="26"/>
  <c r="G20" i="26"/>
  <c r="M19" i="26"/>
  <c r="L19" i="26"/>
  <c r="K19" i="26"/>
  <c r="J19" i="26"/>
  <c r="I19" i="26"/>
  <c r="H19" i="26"/>
  <c r="G19" i="26"/>
  <c r="M18" i="26"/>
  <c r="L18" i="26"/>
  <c r="K18" i="26"/>
  <c r="J18" i="26"/>
  <c r="I18" i="26"/>
  <c r="H18" i="26"/>
  <c r="G18" i="26"/>
  <c r="M17" i="26" l="1"/>
  <c r="L17" i="26"/>
  <c r="K17" i="26"/>
  <c r="J17" i="26"/>
  <c r="I17" i="26"/>
  <c r="H17" i="26"/>
  <c r="G17" i="26"/>
  <c r="M16" i="26"/>
  <c r="L16" i="26"/>
  <c r="K16" i="26"/>
  <c r="J16" i="26"/>
  <c r="I16" i="26"/>
  <c r="H16" i="26"/>
  <c r="G16" i="26"/>
  <c r="M15" i="26"/>
  <c r="L15" i="26"/>
  <c r="K15" i="26"/>
  <c r="J15" i="26"/>
  <c r="I15" i="26"/>
  <c r="H15" i="26"/>
  <c r="G15" i="26"/>
  <c r="M14" i="26"/>
  <c r="L14" i="26"/>
  <c r="K14" i="26"/>
  <c r="J14" i="26"/>
  <c r="I14" i="26"/>
  <c r="H14" i="26"/>
  <c r="G14" i="26"/>
  <c r="M13" i="26"/>
  <c r="L13" i="26"/>
  <c r="K13" i="26"/>
  <c r="J13" i="26"/>
  <c r="I13" i="26"/>
  <c r="H13" i="26"/>
  <c r="G13" i="26"/>
  <c r="M12" i="26"/>
  <c r="L12" i="26"/>
  <c r="K12" i="26"/>
  <c r="J12" i="26"/>
  <c r="I12" i="26"/>
  <c r="H12" i="26"/>
  <c r="G12" i="26"/>
  <c r="M11" i="26"/>
  <c r="L11" i="26"/>
  <c r="K11" i="26"/>
  <c r="J11" i="26"/>
  <c r="I11" i="26"/>
  <c r="H11" i="26"/>
  <c r="G11" i="26"/>
  <c r="M10" i="26"/>
  <c r="L10" i="26"/>
  <c r="K10" i="26"/>
  <c r="J10" i="26"/>
  <c r="I10" i="26"/>
  <c r="H10" i="26"/>
  <c r="G10" i="26"/>
  <c r="M9" i="26"/>
  <c r="L9" i="26"/>
  <c r="K9" i="26"/>
  <c r="J9" i="26"/>
  <c r="I9" i="26"/>
  <c r="H9" i="26"/>
  <c r="G9" i="26"/>
  <c r="M5" i="26"/>
  <c r="L5" i="26"/>
  <c r="K5" i="26"/>
  <c r="J5" i="26"/>
  <c r="I5" i="26"/>
  <c r="H5" i="26"/>
  <c r="G5" i="26"/>
  <c r="M6" i="26"/>
  <c r="L6" i="26"/>
  <c r="K6" i="26"/>
  <c r="J6" i="26"/>
  <c r="I6" i="26"/>
  <c r="H6" i="26"/>
  <c r="G6" i="26"/>
  <c r="M7" i="26"/>
  <c r="L7" i="26"/>
  <c r="K7" i="26"/>
  <c r="J7" i="26"/>
  <c r="I7" i="26"/>
  <c r="H7" i="26"/>
  <c r="G7" i="26"/>
</calcChain>
</file>

<file path=xl/sharedStrings.xml><?xml version="1.0" encoding="utf-8"?>
<sst xmlns="http://schemas.openxmlformats.org/spreadsheetml/2006/main" count="8650" uniqueCount="881">
  <si>
    <t>Spreadsheet Index</t>
  </si>
  <si>
    <t>PA</t>
  </si>
  <si>
    <t>AttA Page</t>
  </si>
  <si>
    <t>AttA Order</t>
  </si>
  <si>
    <t>Method Code</t>
  </si>
  <si>
    <t>Units of Measurement</t>
  </si>
  <si>
    <t>Metric Type</t>
  </si>
  <si>
    <t>Metric/ Indicator</t>
  </si>
  <si>
    <t>Business Plan Att A Description</t>
  </si>
  <si>
    <t>Metric</t>
  </si>
  <si>
    <t>Sector</t>
  </si>
  <si>
    <t>Baseline Year</t>
  </si>
  <si>
    <t>Baseline Numerator</t>
  </si>
  <si>
    <t>Baseline Denominator</t>
  </si>
  <si>
    <t>Baseline Number</t>
  </si>
  <si>
    <t>Short Term Target (2018-2020)</t>
  </si>
  <si>
    <t>Mid Term Target (2021-2023)</t>
  </si>
  <si>
    <t>Long Term Target (2024-2025)</t>
  </si>
  <si>
    <t>Methodology</t>
  </si>
  <si>
    <t>Key Definitions</t>
  </si>
  <si>
    <t>Proxy Explanation</t>
  </si>
  <si>
    <t>2.  Residential - Multi-Family</t>
  </si>
  <si>
    <t>1.  Residential - Single Family</t>
  </si>
  <si>
    <t>C.  Sector-Level Metrics</t>
  </si>
  <si>
    <t>B.  Portfolio Metrics</t>
  </si>
  <si>
    <t>A.  Summary of Baselines and Targets</t>
  </si>
  <si>
    <t>Page #</t>
  </si>
  <si>
    <t>Table of Contents</t>
  </si>
  <si>
    <t xml:space="preserve">SoCalREN - Sector Metrics with Targets </t>
  </si>
  <si>
    <t>X</t>
  </si>
  <si>
    <t>3.  Public</t>
  </si>
  <si>
    <t>4.  Workforce Education and Training</t>
  </si>
  <si>
    <t>Summary of Baselines and Targets</t>
  </si>
  <si>
    <t>Portfolio</t>
  </si>
  <si>
    <t>Residential - Single Family</t>
  </si>
  <si>
    <t>Residential - Multi-Family</t>
  </si>
  <si>
    <t>Public</t>
  </si>
  <si>
    <t>Workforce, Education, and Training</t>
  </si>
  <si>
    <t>A03</t>
  </si>
  <si>
    <t>PL1</t>
  </si>
  <si>
    <t>G</t>
  </si>
  <si>
    <t>MT CO2eq</t>
  </si>
  <si>
    <t>GHG</t>
  </si>
  <si>
    <t>RSF2-G••Greenhouse gasses (MT CO2eq) Net kWh savings, reported on an annual basis••</t>
  </si>
  <si>
    <t>CO2-equivalent of net annual kWh savings</t>
  </si>
  <si>
    <t xml:space="preserve">Portfolio Level (PL)– All Sectors </t>
  </si>
  <si>
    <t>N/A</t>
  </si>
  <si>
    <t>Per CEDARS</t>
  </si>
  <si>
    <t>None</t>
  </si>
  <si>
    <t>A02</t>
  </si>
  <si>
    <t>S1</t>
  </si>
  <si>
    <t>First year annual kW gross</t>
  </si>
  <si>
    <t>S1: Energy Savings</t>
  </si>
  <si>
    <t>PL1-S1- First year annual and lifecycle ex‐ante (pre‐evaluation) gas, electric, and demand savings (gross and net)••</t>
  </si>
  <si>
    <t>First year annual kW net</t>
  </si>
  <si>
    <t>First year annual kWh gross</t>
  </si>
  <si>
    <t>First year annual kWh net</t>
  </si>
  <si>
    <t>First year annual Therm gross</t>
  </si>
  <si>
    <t>First year annual Therm net</t>
  </si>
  <si>
    <t>Lifecycle ex-ante kW gross</t>
  </si>
  <si>
    <t>Lifecycle ex-ante kW net</t>
  </si>
  <si>
    <t>Lifecycle ex-ante kWh gross</t>
  </si>
  <si>
    <t>Lifecycle ex-ante kWh net</t>
  </si>
  <si>
    <t>Lifecycle ex-ante Therm gross</t>
  </si>
  <si>
    <t>Lifecycle ex-ante Therm net</t>
  </si>
  <si>
    <t>PL2</t>
  </si>
  <si>
    <t>S3</t>
  </si>
  <si>
    <t>S3: DAC Savings</t>
  </si>
  <si>
    <t>PL2-S3- First year annual and lifecycle ex‐ante (pre‐evaluation) gas, electric, and demand savings (gross and net) in disadvantaged communities••</t>
  </si>
  <si>
    <t>First year annual kW gross in Disadvantaged Communities</t>
  </si>
  <si>
    <t>Data pull from PA databases</t>
  </si>
  <si>
    <t>D.18-05-041: DAC = Service accounts in zip codes corresponding to census tracts in the top quartile of CalEnviroScreen 3.0 scores.</t>
  </si>
  <si>
    <t>First year annual kW net in Disadvantaged Communities</t>
  </si>
  <si>
    <t>First year annual kWh gross in Disadvantaged Communities</t>
  </si>
  <si>
    <t>First year annual kWh net in Disadvantaged Communities</t>
  </si>
  <si>
    <t>First year annual Therm gross in Disadvantaged Communities</t>
  </si>
  <si>
    <t>First year annual Therm net in Disadvantaged Communities</t>
  </si>
  <si>
    <t>Lifecycle ex-ante kW gross in Disadvantaged Communities</t>
  </si>
  <si>
    <t>Lifecycle ex-ante kW net in Disadvantaged Communities</t>
  </si>
  <si>
    <t>Lifecycle ex-ante kWh gross in Disadvantaged Communities</t>
  </si>
  <si>
    <t>Lifecycle ex-ante kWh net in Disadvantaged Communities</t>
  </si>
  <si>
    <t>Lifecycle ex-ante Therm gross in Disadvantaged Communities</t>
  </si>
  <si>
    <t>Lifecycle ex-ante Therm net in Disadvantaged Communities</t>
  </si>
  <si>
    <t>PL3</t>
  </si>
  <si>
    <t xml:space="preserve">S4 </t>
  </si>
  <si>
    <t>S4: Hard to reach markets</t>
  </si>
  <si>
    <t>PL3-S4 - First year annual and lifecycle ex‐ante (pre‐evaluation) gas, electric, and demand savings (gross and net) in hard‐to‐reach markets••</t>
  </si>
  <si>
    <t>First year annual kW gross in Hard-to-Reach Markets</t>
  </si>
  <si>
    <t>D.18-05-041 p. 43 - HTR as defined in Resolution G-3497, modified to "include disadvantaged communities (as designated by CalEPA) in the geographic criteria for hard to reach customers."</t>
  </si>
  <si>
    <t>First year annual kW net in Hard-to-Reach Markets</t>
  </si>
  <si>
    <t>First year annual kWh gross in Hard-to-Reach Markets</t>
  </si>
  <si>
    <t>PL4</t>
  </si>
  <si>
    <t>LC</t>
  </si>
  <si>
    <t>PAC Levelized Cost ($/kW)</t>
  </si>
  <si>
    <t>Cost per unit saved</t>
  </si>
  <si>
    <t>PL4-LC - Levelized cost of energy efficiency per kWh, therm and kW (use both TRC and PAC)••</t>
  </si>
  <si>
    <t>PAC Levelized Cost ($/kWh)</t>
  </si>
  <si>
    <t>PAC Levelized Cost ($/therm)</t>
  </si>
  <si>
    <t>TRC Levelized Cost ($/kW)</t>
  </si>
  <si>
    <t>TRC Levelized Cost ($/kWh)</t>
  </si>
  <si>
    <t>TRC Levelized Cost ($/therm)</t>
  </si>
  <si>
    <t>RSF1</t>
  </si>
  <si>
    <t>RSF1-S1-First year annual and lifecycle ex‐ante (pre‐evaluation) gas, electric, and demand savings (gross and net) for Single Family Customers••</t>
  </si>
  <si>
    <t>Residential (RSF)</t>
  </si>
  <si>
    <t>RSF2</t>
  </si>
  <si>
    <t>Definition: Single family are defined as Service account on residential rates, with dwelling code of single family home or single family dwelling.</t>
  </si>
  <si>
    <t>RSF3</t>
  </si>
  <si>
    <t>D1-D</t>
  </si>
  <si>
    <t>Lifecycle NET kW</t>
  </si>
  <si>
    <t>D1: Depth of interventions••Per downstream participant</t>
  </si>
  <si>
    <r>
      <t xml:space="preserve">RSF3-D1D - Average savings per participant in both opt‐in and opt‐out programs (broken down by </t>
    </r>
    <r>
      <rPr>
        <b/>
        <sz val="11"/>
        <rFont val="Calibri"/>
        <family val="2"/>
        <scheme val="minor"/>
      </rPr>
      <t>downstream,</t>
    </r>
    <r>
      <rPr>
        <sz val="11"/>
        <rFont val="Calibri"/>
        <family val="2"/>
        <scheme val="minor"/>
      </rPr>
      <t xml:space="preserve"> midstream and upstream, as feasible)••</t>
    </r>
  </si>
  <si>
    <t>Average lifecycle ex-ante kW net savings per participant - Opt-in - Downstream</t>
  </si>
  <si>
    <t xml:space="preserve">D1D: Downstream methodology- ••Numerator: Total downstream savings claimed••Denominator: Total number of downstream participants </t>
  </si>
  <si>
    <t xml:space="preserve">Per ED: “Energy savings” = lifecycle NET savings. </t>
  </si>
  <si>
    <t>Lifecycle NET kWh</t>
  </si>
  <si>
    <t>Average lifecycle ex-ante kWh net savings per participant - Opt-in - Downstream</t>
  </si>
  <si>
    <t>Lifecycle NET Therms</t>
  </si>
  <si>
    <t>Average lifecycle ex-ante Therm net savings per participant - Opt-in - Downstream</t>
  </si>
  <si>
    <t>D1-M</t>
  </si>
  <si>
    <t>D1: Depth of interventions••Per midstream participant</t>
  </si>
  <si>
    <r>
      <t xml:space="preserve">RSF3-D1M - Average savings per participant in both opt‐in and opt‐out programs (broken down by downstream, </t>
    </r>
    <r>
      <rPr>
        <b/>
        <sz val="11"/>
        <rFont val="Calibri"/>
        <family val="2"/>
        <scheme val="minor"/>
      </rPr>
      <t>midstream</t>
    </r>
    <r>
      <rPr>
        <sz val="11"/>
        <rFont val="Calibri"/>
        <family val="2"/>
        <scheme val="minor"/>
      </rPr>
      <t xml:space="preserve"> and upstream, as feasible)••</t>
    </r>
  </si>
  <si>
    <t>Average lifecycle ex-ante kW net savings per participant - Opt-in - Midstream</t>
  </si>
  <si>
    <t>TBD</t>
  </si>
  <si>
    <t>D1M: Midstream methodology –NOT FEASIBLE••••Numerator: Total midstream savings claimed ••Denominator: (not available) number or sector of midstream participants</t>
  </si>
  <si>
    <t xml:space="preserve">Peter, the denominator is not feasbile, do you want the PAs to just report the numerator? Per ED: “Energy savings” = lifecycle NET savings. </t>
  </si>
  <si>
    <t>Average lifecycle ex-ante kWh net savings per participant - Opt-in - Midstream</t>
  </si>
  <si>
    <t>Average lifecycle ex-ante Therm net savings per participant - Opt-in - Midstream</t>
  </si>
  <si>
    <t>D1-O</t>
  </si>
  <si>
    <t>D1: Depth of interventions••Per opt out participant</t>
  </si>
  <si>
    <r>
      <t xml:space="preserve">RSF3-D1O - Average savings per participant in both opt‐in and </t>
    </r>
    <r>
      <rPr>
        <b/>
        <sz val="11"/>
        <rFont val="Calibri"/>
        <family val="2"/>
        <scheme val="minor"/>
      </rPr>
      <t xml:space="preserve">opt‐out </t>
    </r>
    <r>
      <rPr>
        <sz val="11"/>
        <rFont val="Calibri"/>
        <family val="2"/>
        <scheme val="minor"/>
      </rPr>
      <t>programs (broken down by downstream, midstream and upstream, as feasible)••</t>
    </r>
  </si>
  <si>
    <t>Average lifecycle ex-ante kW net savings per participant - Opt-out</t>
  </si>
  <si>
    <t>D1O Methodology: Only ex post savings can be claimed. Per participant savings will be calculated in the EM&amp;V study.</t>
  </si>
  <si>
    <t xml:space="preserve">D1O Key Definitions: 1) The only opt-out program is the Home Energy Report using social norming through neighborhood comparisons 2) Per ED: “Energy savings” = lifecycle NET savings. </t>
  </si>
  <si>
    <t>Average lifecycle ex-ante kWh net savings per participant - Opt-out</t>
  </si>
  <si>
    <t>Average lifecycle ex-ante Therm net savings per participant - Opt-out</t>
  </si>
  <si>
    <t>D1-U</t>
  </si>
  <si>
    <t>D1: Depth of interventions••Per upstream participant</t>
  </si>
  <si>
    <r>
      <t xml:space="preserve">RSF3-D1U- Average savings per participant in both opt‐in and opt‐out programs (broken down by downstream, midstream and </t>
    </r>
    <r>
      <rPr>
        <b/>
        <sz val="11"/>
        <rFont val="Calibri"/>
        <family val="2"/>
        <scheme val="minor"/>
      </rPr>
      <t>upstream,</t>
    </r>
    <r>
      <rPr>
        <sz val="11"/>
        <rFont val="Calibri"/>
        <family val="2"/>
        <scheme val="minor"/>
      </rPr>
      <t xml:space="preserve"> as feasible)••</t>
    </r>
  </si>
  <si>
    <t>Average lifecycle ex-ante kW net savings per participant - Opt-in - Upstream</t>
  </si>
  <si>
    <t>D1U: Upstream methodology– NOT FEASIBLE••Numerator: Total upstream savings claimed••Denominator: (not available) number or sector of of upstream participants</t>
  </si>
  <si>
    <t>Average lifecycle ex-ante kWh net savings per participant - Opt-in - Upstream</t>
  </si>
  <si>
    <t>Average lifecycle ex-ante Therm net savings per participant - Opt-in - Upstream</t>
  </si>
  <si>
    <t>RSF4</t>
  </si>
  <si>
    <t>P1</t>
  </si>
  <si>
    <t>Percent</t>
  </si>
  <si>
    <t>P1: Penetration of energy efficiency programs in the eligible market ••Percent of Participation</t>
  </si>
  <si>
    <t>RSF-P1••Percent of participation relative to eligible population••</t>
  </si>
  <si>
    <t>Percent of participation relative to eligible population</t>
  </si>
  <si>
    <t>P1 Methodology: ••Numerator: Number of downstream participants) ••Denominator: total number of service accounts in the sector</t>
  </si>
  <si>
    <t>Definition: "Eligible population" refers to Total number of service accounts in sector/segment, excluding CARE. "Participation" is defined as the first instance of participation, should a customer participate more than once or participate in multiple programs in the calendar year. PAs also need to have enough information about a customer to determine if the customer is in the eligible population and service territory.••</t>
  </si>
  <si>
    <t>P3</t>
  </si>
  <si>
    <t>P3: Penetration of energy efficiency programs in the eligible market - DAC</t>
  </si>
  <si>
    <t>RSF-P3 - Percent of participation in disadvantaged communities••</t>
  </si>
  <si>
    <t>Percent of participation in disadvantaged communities</t>
  </si>
  <si>
    <t>Numerator: Number of participants in disadvantaged communities.••••Denominator: Total number of customers in disadvantaged communities.</t>
  </si>
  <si>
    <t>P4</t>
  </si>
  <si>
    <t>P4: Penetration of energy efficiency programs in the HTR market</t>
  </si>
  <si>
    <t>RSF-P4 - Percent of participation by customers defined as “hard‐to‐reach”••</t>
  </si>
  <si>
    <t>Percent of participation by customers defined as “hard‐to‐reach”</t>
  </si>
  <si>
    <t>P4 Methodology:••Numerator: number of participants in HTR geographic area••Denominator: Total number of service accounts in HTR geographic area</t>
  </si>
  <si>
    <t>Geographic information used for now, as PAs gather other HTR characteristics on participants going forward</t>
  </si>
  <si>
    <t>RSF5</t>
  </si>
  <si>
    <t>RSF-LC -  Levelized cost of energy efficiency per kWh, therm and kW (use both TRC and PAC)••</t>
  </si>
  <si>
    <t>RSF6i</t>
  </si>
  <si>
    <t>EI1</t>
  </si>
  <si>
    <t>Energy intensity per SF household</t>
  </si>
  <si>
    <t>Indicator</t>
  </si>
  <si>
    <t>RSF-EI1(Indicator) - Average energy use intensity of single family homes (average usage per household – not adjusted)••</t>
  </si>
  <si>
    <t>Average first year annual kWh gross per household</t>
  </si>
  <si>
    <t xml:space="preserve">Numerator: Total energy used in sector••Denominator:  number of service accounts </t>
  </si>
  <si>
    <t>Definition: Household refers to a service account</t>
  </si>
  <si>
    <t>RMF1</t>
  </si>
  <si>
    <t>S1-IU</t>
  </si>
  <si>
    <r>
      <t xml:space="preserve">RMF-S1-First year annual and lifecycle ex‐ante (pre‐evaluation) gas, electric, and demand savings (gross and net) for multifamily customers </t>
    </r>
    <r>
      <rPr>
        <b/>
        <sz val="11"/>
        <rFont val="Calibri"/>
        <family val="2"/>
        <scheme val="minor"/>
      </rPr>
      <t>(in‐unit</t>
    </r>
    <r>
      <rPr>
        <sz val="11"/>
        <rFont val="Calibri"/>
        <family val="2"/>
        <scheme val="minor"/>
      </rPr>
      <t>, common area, and master metered accounts)••</t>
    </r>
  </si>
  <si>
    <t>First year annual kW gross - In Unit</t>
  </si>
  <si>
    <t>Residential Sector – Multi-family (RMF)</t>
  </si>
  <si>
    <t>Savings calculated using CET; MF designation depends on PA database</t>
  </si>
  <si>
    <t>Definition: Multi-family refers to any buliding or property with at least two residential housing units.</t>
  </si>
  <si>
    <t>First year annual kW net - In Unit</t>
  </si>
  <si>
    <t>First year annual kWh gross - In Unit</t>
  </si>
  <si>
    <t>First year annual kWh net - In Unit</t>
  </si>
  <si>
    <t>First year annual Therm gross - In Unit</t>
  </si>
  <si>
    <t>First year annual Therm net - In Unit</t>
  </si>
  <si>
    <t>Lifecycle ex-ante kW gross - In Unit</t>
  </si>
  <si>
    <t>Lifecycle ex-ante kW net - In Unit</t>
  </si>
  <si>
    <t>Lifecycle ex-ante kWh gross - In Unit</t>
  </si>
  <si>
    <t>Lifecycle ex-ante kWh net - In Unit</t>
  </si>
  <si>
    <t>Lifecycle ex-ante Therm gross - In Unit</t>
  </si>
  <si>
    <t>Lifecycle ex-ante Therm net - In Unit</t>
  </si>
  <si>
    <t>S1-MM</t>
  </si>
  <si>
    <r>
      <t xml:space="preserve">RMF-S1-First year annual and lifecycle ex‐ante (pre‐evaluation) gas, electric, and demand savings (gross and net) for multifamily customers (in‐unit, common area, and </t>
    </r>
    <r>
      <rPr>
        <b/>
        <sz val="11"/>
        <rFont val="Calibri"/>
        <family val="2"/>
        <scheme val="minor"/>
      </rPr>
      <t>master metered</t>
    </r>
    <r>
      <rPr>
        <sz val="11"/>
        <rFont val="Calibri"/>
        <family val="2"/>
        <scheme val="minor"/>
      </rPr>
      <t xml:space="preserve"> accounts)••</t>
    </r>
  </si>
  <si>
    <t>First year annual kW net - Master Metered</t>
  </si>
  <si>
    <t>First year annual kWh gross - Master Metered</t>
  </si>
  <si>
    <t>First year annual kWh net - Master Metered</t>
  </si>
  <si>
    <t>First year annual Therm gross - Master Metered</t>
  </si>
  <si>
    <t>First year annual Therm net - Master Metered</t>
  </si>
  <si>
    <t>Lifecycle ex-ante kW gross - Master Metered</t>
  </si>
  <si>
    <t>Lifecycle ex-ante kW net - Master Metered</t>
  </si>
  <si>
    <t>Lifecycle ex-ante kWh gross - Master Metered</t>
  </si>
  <si>
    <t>Lifecycle ex-ante kWh net - Master Metered</t>
  </si>
  <si>
    <t>Lifecycle ex-ante Therm gross - Master Metered</t>
  </si>
  <si>
    <t>Lifecycle ex-ante Therm net - Master Metered</t>
  </si>
  <si>
    <t>SI-CA</t>
  </si>
  <si>
    <r>
      <t xml:space="preserve">RMF-S1-First year annual and lifecycle ex‐ante (pre‐evaluation) gas, electric, and demand savings (gross and net) for multifamily customers (in‐unit, </t>
    </r>
    <r>
      <rPr>
        <b/>
        <sz val="11"/>
        <rFont val="Calibri"/>
        <family val="2"/>
        <scheme val="minor"/>
      </rPr>
      <t>common area</t>
    </r>
    <r>
      <rPr>
        <sz val="11"/>
        <rFont val="Calibri"/>
        <family val="2"/>
        <scheme val="minor"/>
      </rPr>
      <t>, and master metered accounts)••</t>
    </r>
  </si>
  <si>
    <t>First year annual kW gross - Common Area</t>
  </si>
  <si>
    <t>First year annual kW net - Common Area</t>
  </si>
  <si>
    <t>First year annual kWh gross - Common Area</t>
  </si>
  <si>
    <t>First year annual kWh net - Common Area</t>
  </si>
  <si>
    <t>First year annual Therm gross - Common Area</t>
  </si>
  <si>
    <t>First year annual Therm net - Common Area</t>
  </si>
  <si>
    <t>Lifecycle ex-ante kW gross - Common Area</t>
  </si>
  <si>
    <t>Lifecycle ex-ante kW net - Common Area</t>
  </si>
  <si>
    <t>Lifecycle ex-ante kWh gross - Common Area</t>
  </si>
  <si>
    <t>Lifecycle ex-ante kWh net - Common Area</t>
  </si>
  <si>
    <t>Lifecycle ex-ante Therm gross - Common Area</t>
  </si>
  <si>
    <t>Lifecycle ex-ante Therm net - Common Area</t>
  </si>
  <si>
    <t>RMF2</t>
  </si>
  <si>
    <t>RMF-G•• Greenhouse gasses (MT CO2eq) Net kWh savings, reported on an annual basis••</t>
  </si>
  <si>
    <t>A04</t>
  </si>
  <si>
    <t>RMF3</t>
  </si>
  <si>
    <t>D3a</t>
  </si>
  <si>
    <t>D3: Depth of interventions per building</t>
  </si>
  <si>
    <t>RMF-D3 - Energy savings (kWh, kw, therms) per project (building)••••</t>
  </si>
  <si>
    <t>Lifecycle ex-ante kW net per project (building)</t>
  </si>
  <si>
    <t>••D3 Methodology:••Numerator: Total Savings claimed for MF building retrofits••Denominator: Number of buildings that have been retrofitted, per application (assumed 7.4 units per building (CALMAC http://www.calmac.org/publications/MFEER_Process_Evaluation_FINAL_130415.pdf))</t>
  </si>
  <si>
    <t>D3 Key Definitions: Project applications are made at the property level (premise ID and service account number) not the building level; building information will be used as is available on project applications••“Energy savings” = Lifecycle NET savings</t>
  </si>
  <si>
    <t>Lifecycle ex-ante kWh net per project (building)</t>
  </si>
  <si>
    <t>Lifecycle ex-ante Therm net per project (building)</t>
  </si>
  <si>
    <t>D4</t>
  </si>
  <si>
    <t>D4: Depth of interventions per property</t>
  </si>
  <si>
    <t>RMF-D4 - Average savings per participant Savings per project (property)••</t>
  </si>
  <si>
    <t>Lifecycle ex-ante kW net per project (property)</t>
  </si>
  <si>
    <t>••D4 Methodology:••Numerator - Total downstream savings ••••Denominator - number of participating properties (i.e., premise ID x service account}••</t>
  </si>
  <si>
    <t>D4 Definition: “Project (property)” is defined by a unique project ID. “Energy savings” = Lifecycle NET savings</t>
  </si>
  <si>
    <t>Lifecycle ex-ante kWh net per project (property)</t>
  </si>
  <si>
    <t>Lifecycle ex-ante Therm net per project (property)</t>
  </si>
  <si>
    <t>D5</t>
  </si>
  <si>
    <t>D5: Depth of interventions••Per square foot</t>
  </si>
  <si>
    <t>RMF-D5•• Energy savings (kWh, kw, therms) per square foot••</t>
  </si>
  <si>
    <t>Lifecycle ex-ante kW net per square foot</t>
  </si>
  <si>
    <t>D5 Methodology: ••[Numerator] Total downstream savings ••••[Denominator] Total MF square foot per Assessor data</t>
  </si>
  <si>
    <t>Lifecycle ex-ante kWh net per square foot</t>
  </si>
  <si>
    <t>Lifecycle ex-ante Therm net per square foot</t>
  </si>
  <si>
    <t>RMF4</t>
  </si>
  <si>
    <t>P1-P</t>
  </si>
  <si>
    <r>
      <t xml:space="preserve">RMF-P1P ••Percent of participation relative to eligible population (by unit, and </t>
    </r>
    <r>
      <rPr>
        <b/>
        <sz val="11"/>
        <rFont val="Calibri"/>
        <family val="2"/>
        <scheme val="minor"/>
      </rPr>
      <t>property</t>
    </r>
    <r>
      <rPr>
        <sz val="11"/>
        <rFont val="Calibri"/>
        <family val="2"/>
        <scheme val="minor"/>
      </rPr>
      <t>)••</t>
    </r>
  </si>
  <si>
    <t>Percent of participation relative to eligible population by property</t>
  </si>
  <si>
    <r>
      <t xml:space="preserve">P1 Methodology: ••Numerator: Number of downstream participating </t>
    </r>
    <r>
      <rPr>
        <b/>
        <sz val="11"/>
        <rFont val="Calibri"/>
        <family val="2"/>
        <scheme val="minor"/>
      </rPr>
      <t>properties</t>
    </r>
    <r>
      <rPr>
        <sz val="11"/>
        <rFont val="Calibri"/>
        <family val="2"/>
        <scheme val="minor"/>
      </rPr>
      <t xml:space="preserve"> (unique project ID) ••Denominator: total number of properties (unique service account) in the sector. </t>
    </r>
  </si>
  <si>
    <t>Participation is defined as the first instance of participation, should a customer participate more than once or participate in multiple programs in the calendar year. PAs also need to have enough information about a customer to determine if the customer is in the eligible population and service territory.••</t>
  </si>
  <si>
    <t>P1-U</t>
  </si>
  <si>
    <r>
      <t xml:space="preserve">RMF-P1U ••Percent of participation relative to eligible population (by </t>
    </r>
    <r>
      <rPr>
        <b/>
        <sz val="11"/>
        <rFont val="Calibri"/>
        <family val="2"/>
        <scheme val="minor"/>
      </rPr>
      <t>unit,</t>
    </r>
    <r>
      <rPr>
        <sz val="11"/>
        <rFont val="Calibri"/>
        <family val="2"/>
        <scheme val="minor"/>
      </rPr>
      <t xml:space="preserve"> and property)••</t>
    </r>
  </si>
  <si>
    <t>Percent of participation relative to eligible population by unit</t>
  </si>
  <si>
    <r>
      <t xml:space="preserve">P1 Methodology:  ••Numerator: Number of downstream participating MF </t>
    </r>
    <r>
      <rPr>
        <b/>
        <sz val="11"/>
        <rFont val="Calibri"/>
        <family val="2"/>
        <scheme val="minor"/>
      </rPr>
      <t>units</t>
    </r>
    <r>
      <rPr>
        <sz val="11"/>
        <rFont val="Calibri"/>
        <family val="2"/>
        <scheme val="minor"/>
      </rPr>
      <t xml:space="preserve"> (unique service account = "unit") ••Denominator: total number of units (service accounts) in the sector. </t>
    </r>
  </si>
  <si>
    <t xml:space="preserve">Participation is defined as the first instance of participation, should a customer participate more than once or participate in multiple programs in the calendar year. PAs also need to have enough information about a customer to determine if the customer is in the eligible population and service territory.•• </t>
  </si>
  <si>
    <t>P2</t>
  </si>
  <si>
    <r>
      <t>P2: Penetration of energy efficiency programs in terms of</t>
    </r>
    <r>
      <rPr>
        <b/>
        <sz val="11"/>
        <rFont val="Calibri"/>
        <family val="2"/>
        <scheme val="minor"/>
      </rPr>
      <t xml:space="preserve"> square feet of eligible population</t>
    </r>
  </si>
  <si>
    <t>RMF-P2 - Percent of square feet of eligible population participating (by property)••</t>
  </si>
  <si>
    <t xml:space="preserve"> Percent of square feet of eligible population participating (by property)</t>
  </si>
  <si>
    <t>P2 Methodology: ••••Numerator: # service accounts participating X average sqft/service account)••••Denominator: Square footage of all eligible accounts (per Assessor)</t>
  </si>
  <si>
    <t>P3: DAC</t>
  </si>
  <si>
    <t>RMF-P3 - Percent of participation in disadvantaged communities••</t>
  </si>
  <si>
    <t>Numerator: Number of participants (service accounts) in disadvantaged communities.••••Denominator: Total number of customers (service accounts) in disadvantaged communities.</t>
  </si>
  <si>
    <t>P4: HTR</t>
  </si>
  <si>
    <t>RMF-P4•• Percent of participation by customers defined as “hard‐to‐reach”••</t>
  </si>
  <si>
    <t xml:space="preserve"> Percent of participation by customers defined as “hard‐to‐reach”</t>
  </si>
  <si>
    <t>RMF5</t>
  </si>
  <si>
    <t>B1</t>
  </si>
  <si>
    <t>B1: MF Benchmarking Penetration</t>
  </si>
  <si>
    <t>RMF-B1 - Percent of benchmarked multi‐family properties relative to the eligible population••••</t>
  </si>
  <si>
    <t>Percent of benchmarked multi‐family properties relative to the eligible population</t>
  </si>
  <si>
    <t>Total benchmarked units in RMF sector••Total number of service account in RMF sector••••Benchmarked via Portfolio Manager••••2019 MF with 17 or units MUST Benchmark••••</t>
  </si>
  <si>
    <t>B6</t>
  </si>
  <si>
    <t>B6: Benchmarking of HTR Properties</t>
  </si>
  <si>
    <t>B6(RMF) - Percent of benchmarking by properties defined as “hard‐to‐reach”••••</t>
  </si>
  <si>
    <t>Percent of benchmarking by properties defined as “hard‐to‐reach”</t>
  </si>
  <si>
    <t>Benchmarking per Portfolio Manager. Service accounts in HTR market</t>
  </si>
  <si>
    <t>RMF6</t>
  </si>
  <si>
    <t>RMF-LC -  Levelized cost of energy efficiency per kWh, therm and kW (use both TRC and PAC)••</t>
  </si>
  <si>
    <t>RMF7i</t>
  </si>
  <si>
    <t>EI2</t>
  </si>
  <si>
    <t>BTU/unit</t>
  </si>
  <si>
    <t>Energy Intensity per MF unit</t>
  </si>
  <si>
    <t>RMF-E12[Indicator] - and Average energy use intensity of multifamily units. including in‐unit accounts)</t>
  </si>
  <si>
    <t>Average first year ex-ante kWh gross per unit</t>
  </si>
  <si>
    <t>Numerator: Total usage of Res MF sector••••Denominator: total units (service accounts) in Res MF sector</t>
  </si>
  <si>
    <t>EI3</t>
  </si>
  <si>
    <t>BTU/sqft</t>
  </si>
  <si>
    <t>Energy Intensity per MF unit square foot</t>
  </si>
  <si>
    <t>RMF-E13[Indicator] Average energy use intensity of multifamily buildings (average usage per square foot – not adjusted ••</t>
  </si>
  <si>
    <t>Average first year ex-ante kWh gross per square foot</t>
  </si>
  <si>
    <t>Numerator: Total usage of Res MF sector••••Denominator: average number of units in MF buiilding times average square footage of MF units</t>
  </si>
  <si>
    <t>per CEDARS</t>
  </si>
  <si>
    <t>A06</t>
  </si>
  <si>
    <t>P-S1 - First year annual and lifecycle ex‐ante (pre‐evaluation) gas, electric, and demand savings (gross and net) across Public Sector programs••</t>
  </si>
  <si>
    <t>Public Sector (P)</t>
  </si>
  <si>
    <t>P-G••Greenhouse gasses (MT CO2eq) based on net lifecycle kWh and Therms savings, reported on an annual basis, incorporating average fuel/technology mix••</t>
  </si>
  <si>
    <t>P3i</t>
  </si>
  <si>
    <t>D3b</t>
  </si>
  <si>
    <t>Percent annual NET kW</t>
  </si>
  <si>
    <t>P-D3[Indicator] Average percent energy savings (kWh, kw, therms) per project building or facility••</t>
  </si>
  <si>
    <t>D3 Key Definitions: Project applications are made at the property level (premise ID and service account number) not the building level. ••"Energy Savings" refers to Annual Net savings, in keeping with ED direction to use Net savings if otherwise not specified (Lifecycle Net).</t>
  </si>
  <si>
    <t>Percent annual NET kWh</t>
  </si>
  <si>
    <t>Percent annual NET Therms</t>
  </si>
  <si>
    <t>Annual NET kW</t>
  </si>
  <si>
    <t>Average annual net kw savings per project building floor plan area</t>
  </si>
  <si>
    <t>D5 Methodology: ••[Numerator] Total downstream savings ••••[Denominator] Total number of service accounts participating. x average square footage of property</t>
  </si>
  <si>
    <t>Annual NET kWh</t>
  </si>
  <si>
    <t>Annual NET Therms</t>
  </si>
  <si>
    <t>Average annual net Therm savings per project building floor plan area</t>
  </si>
  <si>
    <t>W1</t>
  </si>
  <si>
    <t>Water</t>
  </si>
  <si>
    <t>P-W1[Indicator] Average annual energy savings (kWh, kW therms) per annual flow through project water/wastewater facilities••</t>
  </si>
  <si>
    <t>Average annual Net kW savings per annual flow through project water/wastewater facilities</t>
  </si>
  <si>
    <t>Average annual Net kWh savings per annual flow through project water/wastewater facilities</t>
  </si>
  <si>
    <t>Average annual Net Therms savings per annual flow through project water/wastewater facilities</t>
  </si>
  <si>
    <t>A07</t>
  </si>
  <si>
    <t>P-P1 - Percent of Public Sector accounts participating in programs••</t>
  </si>
  <si>
    <t>Percent of Public Sector accounts participating in programs</t>
  </si>
  <si>
    <t>P4i</t>
  </si>
  <si>
    <t>P-P2[Indicator] Percent of estimated floorplan area (i.e., ft2) of all Public Sector buildings participating in building projects—estimate within +/‐15% of sector‐wide building area, +/‐5% of project building area••</t>
  </si>
  <si>
    <t>Percent of estimated floorplan area (i.e., ft2) of all Public Sector buildings participating in building projects</t>
  </si>
  <si>
    <t>W2</t>
  </si>
  <si>
    <t>P-W2[Indicator] Percent of Public Sector water/wastewater flow (i.e.,
annual average Million Gallons per Day) enrolled in
non‐building water/wastewater programs—
estimate within +/‐20% of flow through eligible
facilities (treatment facilities pumping stations),
+/‐10% of flow through project facilities</t>
  </si>
  <si>
    <t>Percent of Public Sector water/wastewater flow enrolled in non‐building water/wastewater programs</t>
  </si>
  <si>
    <t>P5</t>
  </si>
  <si>
    <t>P-LC - Levelized cost of energy efficiency per kWh, therm and kW (use both TRC and PAC)••</t>
  </si>
  <si>
    <t>P6i</t>
  </si>
  <si>
    <t>F2</t>
  </si>
  <si>
    <t>$</t>
  </si>
  <si>
    <t>Investment in EE</t>
  </si>
  <si>
    <t>P-F2 - [Indicator] Total program‐backed financing distributed to Public Sector customers requiring repayment (i.e., loans, OBF)••</t>
  </si>
  <si>
    <t>Total program‐backed financing distributed to Public Sector customers requiring repayment</t>
  </si>
  <si>
    <t>Define: "Total program backed financing…requiring repayment" = total  loan amount</t>
  </si>
  <si>
    <t>P7</t>
  </si>
  <si>
    <t>B3</t>
  </si>
  <si>
    <t>Public Sector Benchmarking Penetration Calendar Year</t>
  </si>
  <si>
    <t>P-B3 - Percent of Public Sector buildings with current benchmark••••</t>
  </si>
  <si>
    <t>Percent of Public Sector buildings with current benchmark</t>
  </si>
  <si>
    <t>EI4</t>
  </si>
  <si>
    <t>Btu</t>
  </si>
  <si>
    <t>Energy Intensity per public sector building</t>
  </si>
  <si>
    <t>P-E14 Average energy use intensity of all Public Sector buildings••</t>
  </si>
  <si>
    <t xml:space="preserve">Method (ED Okay)••••Numerator: Total sector-level energy use, from PA billing data••••Denominator: Number of public sector accounts </t>
  </si>
  <si>
    <t>P7i</t>
  </si>
  <si>
    <t>B4</t>
  </si>
  <si>
    <t>Public Sector Square Foot Benchmarking Penetration in Calendar Year</t>
  </si>
  <si>
    <t>B4-P[Indicator] Percent of floorplan area of all Public Sector buildings with current benchmark</t>
  </si>
  <si>
    <t>Percent of floorplan area of all Public Sector buildings with current benchmark</t>
  </si>
  <si>
    <t>Numerator: Total square footage of public buildings benchmarked within calendar year, in Portfolio Manager••••Denominator: Total square footage of all benchmarked Public sector buildings, in Portfolio Manager</t>
  </si>
  <si>
    <t xml:space="preserve">P1 Methodology: ••Numerator: Number of downstream participating (service accounts x premise ID) ••Denominator: total number of (service accounts x premise IDs) in the sector. </t>
  </si>
  <si>
    <t>Count</t>
  </si>
  <si>
    <t>A12</t>
  </si>
  <si>
    <t>WET-1</t>
  </si>
  <si>
    <t>Collaborations</t>
  </si>
  <si>
    <t xml:space="preserve">Number of collaborations by Business Plan sector to jointly develop or share training materials or resources. </t>
  </si>
  <si>
    <t>Workforce Education and Training (WET)</t>
  </si>
  <si>
    <t xml:space="preserve">Collaboration agreements are not required. </t>
  </si>
  <si>
    <t>WET-2</t>
  </si>
  <si>
    <t>Penetration</t>
  </si>
  <si>
    <t>Number of participants by sector</t>
  </si>
  <si>
    <t>Percentage</t>
  </si>
  <si>
    <t>Percent of participation relative to eligible target population for curriculum</t>
  </si>
  <si>
    <t>WET-3</t>
  </si>
  <si>
    <t>Diversity</t>
  </si>
  <si>
    <t xml:space="preserve">Percent of total WE&amp;T training program participants that meet the definition of disadvantaged worker.  </t>
  </si>
  <si>
    <t>Report of provided zip codes from class registration database cross-referenced with the list of "disadvantaged worker" zip codes. Please note that these zip codes are a mixture of home and work addresses. By the end of 2018, IOUs will specifically request participants' home zip codes.</t>
  </si>
  <si>
    <t>Percent of incentive dollars spent on contracts* with a demonstrated commitment to provide career pathways to disadvantaged workers</t>
  </si>
  <si>
    <t>Disadvantaged worker tracking is currently not required by PA contract terms and conditions.</t>
  </si>
  <si>
    <t>WET-3i</t>
  </si>
  <si>
    <t xml:space="preserve">Number Career &amp; Workforce Readiness (CWR) participants who have been employed for 12 months after receiving the training </t>
  </si>
  <si>
    <t>CWR program does not yet exist.</t>
  </si>
  <si>
    <t>Greenhouse gasses (MT CO2eq) Net kWh savings, reported on an annual basis</t>
  </si>
  <si>
    <t>First year annual kWh net in Hard-To-Reach-Markets</t>
  </si>
  <si>
    <t>First year annual Therm gross in Hard-To-Reach-Markets</t>
  </si>
  <si>
    <t>First year annual Therm net in Hard-To-Reach-Markets</t>
  </si>
  <si>
    <t>Lifecycle ex-ante kW gross in Hard-To-Reach Markets</t>
  </si>
  <si>
    <t>Lifecycle ex-ante kW net in Hard-To-Reach Markets</t>
  </si>
  <si>
    <t>Lifecycle ex-ante kWh gross in Hard-To-Reach Markets</t>
  </si>
  <si>
    <t>Lifecycle ex-ante kWh net in Hard-To-Reach Markets</t>
  </si>
  <si>
    <t>Lifecycle ex-ante Therm gross in Hard-To-Reach Markets</t>
  </si>
  <si>
    <t>Lifecycle ex-ante Therm net in Hard-To-Reach Markets</t>
  </si>
  <si>
    <t>Clarify that ex ante here means claimed savings</t>
  </si>
  <si>
    <t>P-D5[Indicator] Average annual energy savings (kWh, kw, therms) per project building floor plan area••</t>
  </si>
  <si>
    <t>P2: Penetration of energy efficiency programs in terms of square feet of eligible population</t>
  </si>
  <si>
    <t>••D3 Methodology:••Numerator: Total savings claimed for public sector building retrofits••Denominator: Energy usage of buildings that have been retrofitted, per application.</t>
  </si>
  <si>
    <t>Numerator: claimed savings from water/wastewater customers••Denominator: Baseline energy usage as reported on project applications</t>
  </si>
  <si>
    <t>P2 Methodology: ••••Numerator: square footage of participating service accounts (x Premise IDs)••••Denominator: Square footage of all eligible accounts (x Premise IDs) times average number of buildings per account</t>
  </si>
  <si>
    <t>As reported by water/wastewater treatment facilities' pumping stations that respond to survey</t>
  </si>
  <si>
    <t>P-F2 Method: Total amount loaned through PA programs (ED ok)</t>
  </si>
  <si>
    <t>Def: “current” = “within calendar year” (ED ok)••</t>
  </si>
  <si>
    <t xml:space="preserve">Percent of applicable incentive contract spend by vendors with a demonstrated commitment to provide career pathways to disadvantaged workers. </t>
  </si>
  <si>
    <t>Staff input.</t>
  </si>
  <si>
    <t>"Collaborations" mean sharing mutually-beneficial  resources such as training materials, expertise, and marketing/outreach tactics that help achieve WE&amp;T goals and outcomes.</t>
  </si>
  <si>
    <t xml:space="preserve">Report from class registration database. </t>
  </si>
  <si>
    <t xml:space="preserve">"Sector" refers to:
a. Residential versus non-residential
b. Energy efficiency training topic area (e.g., Lighting, HVAC, agriculture)
"Participants" means aggregate class attendance, meaning that one person attending two classes throughout the year would qualify as two participants.
Please note that the IOUs began using a standard categorization of training topic areas in 2018.
</t>
  </si>
  <si>
    <t>Numerator: Report from class registration database. 
Denominator: Advanced Energy Economy Institute (AEEI) report finding: “Energy Efficiency accounts for the largest share of advanced energy jobs in California. About six in 10 advanced energy workers are employed in the Energy Efficiency sector; these firms support over 321,000 jobs.” Assume advanced Energy Efficiency jobs are commiserate with population for each PA territory.</t>
  </si>
  <si>
    <t xml:space="preserve">"Participation" means aggregate class attendance, meaning that one person attending two classes throughout the year would qualify a participation of two.
“Curriculum” refers to the portfolio of training programs offered by WE&amp;T
“Eligible target population” refers to the energy efficiency labor workforce within each PA's service territory.
</t>
  </si>
  <si>
    <t>“Disadvantaged Worker” means a worker that (1) has a referral from a collaborating community-based organization (CBO), state agency, or workforce investment board; or (2) lives in a ZIP code that is in the top 25% in one or more of the five socioeconomic indicators as defined in the California Office of Environmental Health Hazard Assessment’s CalEnviroScreen Tool. These socioeconomic indicators are educational attainment, housing burden, linguistic isolation, poverty, and unemployment.</t>
  </si>
  <si>
    <t>“Applicable” incentive contract spend includes programs that install, modify, repair, or maintain EE equipment where the incentive is paid to an entity other than a manufacturer,distributor, or retailer of equipment. This applicability standard is adopted from the language the July 9th ruling on workforce standards. It excludes contracts such as those for upstream incentives, Codes and Standards, and mid-stream distributor programs. 
“Demonstrated commitment” means that the vendor submits a plan describing how the program will provide disadvantaged workers with improved access to career opportunities in the energy efficiency industry, that they regularly report the percentage of their workforce qualifying as “disadvantaged”, and that they have long-term targets for the percentage of their  workforce qualifying as “disadvantaged”.
See "Disadvantaged worker" above.</t>
  </si>
  <si>
    <t>SCR</t>
  </si>
  <si>
    <t>Note:  See following pages for detailed calculations, assumptions, and notes.</t>
  </si>
  <si>
    <t>Baseline</t>
  </si>
  <si>
    <t>Reported</t>
  </si>
  <si>
    <t>Short-Term Targets</t>
  </si>
  <si>
    <t>Mid-Term Targets</t>
  </si>
  <si>
    <t>Long-Term Targets</t>
  </si>
  <si>
    <t>Common Problem</t>
  </si>
  <si>
    <t>Ref #</t>
  </si>
  <si>
    <t>Metric/Indicator</t>
  </si>
  <si>
    <t>Unit</t>
  </si>
  <si>
    <t>2021 - 2023</t>
  </si>
  <si>
    <t>2024 - 2025</t>
  </si>
  <si>
    <t>Sector:</t>
  </si>
  <si>
    <t>Common Problem:</t>
  </si>
  <si>
    <t>Reference #:</t>
  </si>
  <si>
    <t>Metric:</t>
  </si>
  <si>
    <r>
      <t xml:space="preserve">Baseline </t>
    </r>
    <r>
      <rPr>
        <b/>
        <sz val="11"/>
        <rFont val="Calibri"/>
        <family val="2"/>
        <scheme val="minor"/>
      </rPr>
      <t>(2016)</t>
    </r>
  </si>
  <si>
    <t>Numerator</t>
  </si>
  <si>
    <t>Denominator</t>
  </si>
  <si>
    <t>2017 Reported</t>
  </si>
  <si>
    <t>Target</t>
  </si>
  <si>
    <t>2019 Targets</t>
  </si>
  <si>
    <t>2020 Targets</t>
  </si>
  <si>
    <r>
      <t xml:space="preserve">Mid-Term Targets </t>
    </r>
    <r>
      <rPr>
        <b/>
        <sz val="11"/>
        <rFont val="Calibri"/>
        <family val="2"/>
        <scheme val="minor"/>
      </rPr>
      <t>(2021 - 2023)</t>
    </r>
  </si>
  <si>
    <r>
      <t>Long-Term Targets</t>
    </r>
    <r>
      <rPr>
        <b/>
        <sz val="11"/>
        <rFont val="Calibri"/>
        <family val="2"/>
        <scheme val="minor"/>
      </rPr>
      <t xml:space="preserve"> (2024 - 2025)</t>
    </r>
  </si>
  <si>
    <t>Note(s)</t>
  </si>
  <si>
    <t>Baseline (2016)</t>
  </si>
  <si>
    <t>Mid-Term Targets (2021 - 2023)</t>
  </si>
  <si>
    <t>Long-Term Targets (2024 - 2025)</t>
  </si>
  <si>
    <t>Capturing Energy Savings</t>
  </si>
  <si>
    <t>Disadvantaged Communities</t>
  </si>
  <si>
    <t>Hard to reach markets</t>
  </si>
  <si>
    <t>First year annual and lifecycle ex-ante (pre-evaluation) gas, electric, and demand savings (gross and net) - without C&amp;S</t>
  </si>
  <si>
    <t>First year annual and lifecycle ex-ante (pre-evaluation) gas, electric, and demand savings (gross and net) in disadvantaged communities</t>
  </si>
  <si>
    <t>First year annual and lifecycle ex-ante (pre-evaluation) gas, electric, and demand savings (gross and net) in hard-to-reach markets</t>
  </si>
  <si>
    <t>Levelized cost of energy efficiency per kWh, therm and kW (use both TRC and PAC) - TRC</t>
  </si>
  <si>
    <t>Capturing energy savings</t>
  </si>
  <si>
    <t>First year annual and lifecycle ex-ante (pre-evaluation) gas, electric, and demand savings (gross and net) for Single Family Customers</t>
  </si>
  <si>
    <t>Greenhouse gas emissions</t>
  </si>
  <si>
    <t>Depth of interventions</t>
  </si>
  <si>
    <t xml:space="preserve"> Average savings per participant in both opt‐in and opt‐out programs (broken down by downstream, midstream and upstream, as feasible) - DOWNSTREAM</t>
  </si>
  <si>
    <t xml:space="preserve"> Average savings per participant in both opt‐in and opt‐out programs (broken down by downstream, midstream and upstream, as feasible) - MIDSTREAM</t>
  </si>
  <si>
    <t xml:space="preserve"> Average savings per participant in both opt‐in and opt‐out programs (broken down by downstream, midstream and upstream, as feasible) - UPSTREAM</t>
  </si>
  <si>
    <t>Penetration of energy efficiency programs in the eligible market</t>
  </si>
  <si>
    <t>Levelized cost of energy efficiency per kWh, therm and kW (use both TRC and PAC) - PAC</t>
  </si>
  <si>
    <t>Energy intensity</t>
  </si>
  <si>
    <t>INDICATOR - Average energy use intensity of single family homes (average usage per household—not adjusted)</t>
  </si>
  <si>
    <t>Lifecycle Gross kWh</t>
  </si>
  <si>
    <t>Lifecycle Gross kW</t>
  </si>
  <si>
    <t>Lifecycle Net kW</t>
  </si>
  <si>
    <t>$PAC/Lifecycle Gross kWh</t>
  </si>
  <si>
    <t>$PAC/Lifecycle Net kWh</t>
  </si>
  <si>
    <t>$PAC/Lifecycle Gross kW</t>
  </si>
  <si>
    <t>$PAC/Lifecycle Net kW</t>
  </si>
  <si>
    <t>$TRC/Lifecycle Gross kWh</t>
  </si>
  <si>
    <t>$TRC/Lifecycle Net kWh</t>
  </si>
  <si>
    <t>$TRC/Lifecycle Gross kW</t>
  </si>
  <si>
    <t>$TRC/Lifecycle Net kW</t>
  </si>
  <si>
    <t>MT CO2</t>
  </si>
  <si>
    <t>Greenhouse Gas Emissions</t>
  </si>
  <si>
    <t>%</t>
  </si>
  <si>
    <t>Lifecycle NET kW/Service Account</t>
  </si>
  <si>
    <t>Lifecycle NET kWh/Service Account</t>
  </si>
  <si>
    <t>Lifecycle NET Therms/Service Account</t>
  </si>
  <si>
    <t>$PAC/Lifecycle Gross Therm</t>
  </si>
  <si>
    <t>$PAC/Lifecycle Net Therm</t>
  </si>
  <si>
    <t>$TRC/Lifecycle Gross Therm</t>
  </si>
  <si>
    <t>$TRC/Lifecycle Net Therm</t>
  </si>
  <si>
    <t>First year annual and lifecycle ex-ante (pre-evaluation) gas, electric, and demand savings (gross and net) for multifamily customers (in-unit, common area, and master metered accounts) - IN UNIT</t>
  </si>
  <si>
    <t>First year annual and lifecycle ex-ante (pre-evaluation) gas, electric, and demand savings (gross and net) for multifamily customers (in-unit, common area, and master metered accounts) - MASTER METERED</t>
  </si>
  <si>
    <t>First year annual and lifecycle ex-ante (pre-evaluation) gas, electric, and demand savings (gross and net) for multifamily customers (in-unit, common area, and master metered accounts) - COMMON AREA</t>
  </si>
  <si>
    <t>Energy savings (kWh, kw, therms) per project (building)</t>
  </si>
  <si>
    <t>Average savings per participant Savings per project (property)</t>
  </si>
  <si>
    <t>Energy savings (kWh, kw, therms) per square foot</t>
  </si>
  <si>
    <t>Lifecycle Net kWh/Service Account</t>
  </si>
  <si>
    <t>Lifecycle Net kW/Service Account</t>
  </si>
  <si>
    <t>Lifecycle Net Therms/Service Account</t>
  </si>
  <si>
    <t>Lifecycle Net kW/Sq Ft</t>
  </si>
  <si>
    <t>Lifecycle Net kWh/Sq Ft</t>
  </si>
  <si>
    <t>Lifecycle Net Therms/Sq Ft</t>
  </si>
  <si>
    <t>Percent of multi-family participation relative to eligible population (by unit and by property) - UNIT</t>
  </si>
  <si>
    <t>Percent of multi-family participation relative to eligible population (by unit and by property) - PROPERTY</t>
  </si>
  <si>
    <t>Percent of square feet of eligible population participating (by property)</t>
  </si>
  <si>
    <t>P3: HTR</t>
  </si>
  <si>
    <t>Percent of participation by customers defined as “hard-to-reach”</t>
  </si>
  <si>
    <t>Percent of benchmarked multi-family properties relative to the eligible population</t>
  </si>
  <si>
    <t>Percent of benchmarking by properties defined as “hard-to-reach”</t>
  </si>
  <si>
    <t>Penetration of benchmarking in the eligible market</t>
  </si>
  <si>
    <t>INDICATOR - Average energy use intensity of multifamily buildings (average usage per square foot – not adjusted and Average energy use intensity of multifamily units, including in-unit accounts) - SQFT</t>
  </si>
  <si>
    <t>INDICATOR - Average energy use intensity of multifamily buildings (average usage per square foot – not adjusted and Average energy use intensity of multifamily units, including in-unit accounts) - UNIT</t>
  </si>
  <si>
    <t>First year annual and lifecycle ex-ante (pre-evaluation) gas, electric, and demand savings (gross and net) across Public Sector programs</t>
  </si>
  <si>
    <t>Net Lifecycle kWh Savings MT CO2</t>
  </si>
  <si>
    <t>Greenhouse gasses (MT CO2eq) based on net lifecycle kWh and Therms savings, reported on an annual basis, incorporating average fuel/technology mix</t>
  </si>
  <si>
    <t>Net Lifecycle Therm Savings MT CO2</t>
  </si>
  <si>
    <t>INDICATOR - Average annual energy savings (kWh, kw, therms) per project building floor plan area</t>
  </si>
  <si>
    <t>kWh/Sq Ft</t>
  </si>
  <si>
    <t>kW/Sq Ft</t>
  </si>
  <si>
    <t>INDICATOR - Average annual energy savings (kWh, kW therms) per annual flow through project water/wastewater facilities</t>
  </si>
  <si>
    <t>kWh/Mgal</t>
  </si>
  <si>
    <t>kW/Mgal</t>
  </si>
  <si>
    <t>INDICATOR - Average annual energy savings (kWh, kW therms) per annual flow through project - Net Therms water/wastewater facilities</t>
  </si>
  <si>
    <t>Therm/Mgal</t>
  </si>
  <si>
    <t>Penetration of energy efficiency programs and benchmarking in the eligible market</t>
  </si>
  <si>
    <t>INDICATOR - Percent of estimated floorplan area (i.e., ft2) of all Public Sector buildings participating in building projects—estimate within +/-15% of sector-wide building area, +/-5% of project building area</t>
  </si>
  <si>
    <t>Investment In energy efficiency</t>
  </si>
  <si>
    <t>Average energy use intensity of all Public Sector buildings</t>
  </si>
  <si>
    <t>Percent of Public sector buildings with current benchmark</t>
  </si>
  <si>
    <t>INDICATOR - Percent of floorplan area of all Public sector buildings with current benchmark</t>
  </si>
  <si>
    <t>Workforce Education and Training</t>
  </si>
  <si>
    <t>Expanding WE&amp;T Reach via Collaborations</t>
  </si>
  <si>
    <t>Number of partnerships by sector (complete “partnership” defined by curriculum developed jointly + agreement)</t>
  </si>
  <si>
    <t>#</t>
  </si>
  <si>
    <t>Penetration of training</t>
  </si>
  <si>
    <t>Number of participants by sector - Residential</t>
  </si>
  <si>
    <t>Number of participants by sector - Commercial</t>
  </si>
  <si>
    <t>INDICATOR - Diversity of participants</t>
  </si>
  <si>
    <t>Percent of disadvantaged participants trained (ID by zip code)</t>
  </si>
  <si>
    <t>Percent of incentive dollars spent on measures verified to have been installed by contractors with a demonstrated commitment to provide career pathways to disadvantaged workers</t>
  </si>
  <si>
    <t>INDICATOR - Number of energy efficiency projects related to the WE&amp;T training on which a participant has been employed for 12 months after receiving the training</t>
  </si>
  <si>
    <t>G-Greenhouse Gas Emissions</t>
  </si>
  <si>
    <t>Net KWh</t>
  </si>
  <si>
    <t>Assumptions and Notes</t>
  </si>
  <si>
    <t>S1 - Capturing energy savings</t>
  </si>
  <si>
    <t>First year annual Gross kWh savings</t>
  </si>
  <si>
    <t>First year annual Net kWh savings</t>
  </si>
  <si>
    <t>First year annual Gross kW savings</t>
  </si>
  <si>
    <t>First year annual Net kW savings</t>
  </si>
  <si>
    <t>● Savings exclude C&amp;S</t>
  </si>
  <si>
    <t>● Mid-term targets are an average of 2021, 2022, and 2023 targets</t>
  </si>
  <si>
    <t>● Long-term targets are an average of 2024 and 2025 targets</t>
  </si>
  <si>
    <t>2018 Reported</t>
  </si>
  <si>
    <t>First year annual Net Therm  savings</t>
  </si>
  <si>
    <t>kW/kWh/Therm</t>
  </si>
  <si>
    <t>2, 3, 4, 5, 6, 7</t>
  </si>
  <si>
    <t>8, 9, 10, 11, 12, 13</t>
  </si>
  <si>
    <t>Lifecycle Gross kW savings</t>
  </si>
  <si>
    <t>Lifecycle annual Net Therm  savings</t>
  </si>
  <si>
    <t>Lifecycle annual Net kW savings</t>
  </si>
  <si>
    <t>Lifecycle annual Gross kWh savings</t>
  </si>
  <si>
    <t>Lifecycle annual Net kWh savings</t>
  </si>
  <si>
    <t>S3 - Disadvantaged Communities</t>
  </si>
  <si>
    <t>14, 15, 16, 17, 18, 19</t>
  </si>
  <si>
    <t>20, 21, 22, 23, 24, 25</t>
  </si>
  <si>
    <t>S4 - Hard to Reach Markets</t>
  </si>
  <si>
    <t>26, 27, 28, 29, 30, 31</t>
  </si>
  <si>
    <t>32, 33, 34, 35, 36, 37</t>
  </si>
  <si>
    <t>Escalated based on % change of portfolio usage and demand savings (excluding C&amp;S) from 2016 (baseline).</t>
  </si>
  <si>
    <t>Escalated based on % change of portfolio savings (excluding C&amp;S) from 2016 (baseline).</t>
  </si>
  <si>
    <t>LC - Cost per Unit Saved</t>
  </si>
  <si>
    <t>Lifecycle Net kWh</t>
  </si>
  <si>
    <t>Per CEDARS (excludes C&amp;S)</t>
  </si>
  <si>
    <t>TRC (excludes C&amp;S) from CET.</t>
  </si>
  <si>
    <t>Discounted lifecycle savings (excludes C&amp;S) from CET.</t>
  </si>
  <si>
    <t>2016 baseline</t>
  </si>
  <si>
    <t>Target lifecycle savings</t>
  </si>
  <si>
    <t>Target lifecycle savings (average of 2021-2023)</t>
  </si>
  <si>
    <t>Target lifecycle savings (average of 2024-2025)</t>
  </si>
  <si>
    <t>● Excludes C&amp;S</t>
  </si>
  <si>
    <t>Lifecycle Gross Therm</t>
  </si>
  <si>
    <t>Lifecycle Net Therm</t>
  </si>
  <si>
    <t>kW or kWh or Therm</t>
  </si>
  <si>
    <t>$/kW or $/kWh or $/Therm</t>
  </si>
  <si>
    <t>38, 39, 40, 41, 42, 43</t>
  </si>
  <si>
    <t>44, 45, 46, 47, 48, 49</t>
  </si>
  <si>
    <t>Workforce Eduation and Training</t>
  </si>
  <si>
    <t>Diversity of participants</t>
  </si>
  <si>
    <t>Partnerships</t>
  </si>
  <si>
    <t>Participants - Residential</t>
  </si>
  <si>
    <t>Participants - Commercial</t>
  </si>
  <si>
    <t>Data</t>
  </si>
  <si>
    <t>Participants</t>
  </si>
  <si>
    <t>Incentive $ on Disadvantaged Workers</t>
  </si>
  <si>
    <t>Target Population</t>
  </si>
  <si>
    <t>Advanced Energy Economy Institute (AEEI) report (see notes below)</t>
  </si>
  <si>
    <t>Total Trained</t>
  </si>
  <si>
    <t>Total Incentive $</t>
  </si>
  <si>
    <t>Number</t>
  </si>
  <si>
    <t>Report from class registration database. Participants Res-SF and Res-MF combined.  Non-Res categorized into Participants-Commercial.</t>
  </si>
  <si>
    <t>Res &amp; Non-Res participants</t>
  </si>
  <si>
    <t>Assumed 2% growth in EE jobs over short-term period</t>
  </si>
  <si>
    <t>2019 Target</t>
  </si>
  <si>
    <t>2020 Target</t>
  </si>
  <si>
    <t>Assumed 2% growth in EE jobs</t>
  </si>
  <si>
    <t>Assumed 1% growth in EE jobs</t>
  </si>
  <si>
    <t>● Advanced Energy Economy Institute (AEEI) report finding: “Energy Efficiency accounts for the largest share of advanced energy jobs in California. About six in 10 advanced energy workers are employed in the Energy Efficiency sector; these firms support over 321,000 jobs.” Assume advanced Energy Efficiency jobs are commensurate with population for each PA territory. PG&amp;E's share of 321,000 jobs is approximately 132,380.
● "Participation" means unique participants, meaning that one person attending two classes throughout the year would be counted as one participant.
● “Curriculum” refers to the portfolio of training programs and training materials offered by WE&amp;T
● “Eligible target population” refers to the energy efficiency labor workforce within each PA's service territory based on the proportion of the IOU's territory population compared to that of California's population.</t>
  </si>
  <si>
    <t>● *Applies only to programs that install, modify, repair, or maintain EE equipment where the incentive is paid to an entity other than a manufacturer, distributor, or retailer of equipment. This applicability standard is adopted from the language the July 9th ruling on workforce standards. It excludes contracts such as those for upstream incentives, Codes and Standards, and mid-stream distributor programs. 
● “Demonstrated commitment” means that the vendor submits a plan describing how the program will provide disadvantaged workers with improved access to career opportunities in the energy efficiency industry, that they regularly report the percentage of their workforce qualifying as “disadvantaged”, and that they have long-term targets for the percentage of their  workforce qualifying as “disadvantaged”.
● See "Disadvantaged worker" above.</t>
  </si>
  <si>
    <t>50, 51, 52, 53 54, 55</t>
  </si>
  <si>
    <t>56, 57, 58, 59, 60, 61</t>
  </si>
  <si>
    <t xml:space="preserve">● Sector level gross kWh and kW savings targets based on EE Rolling Business Plan.
</t>
  </si>
  <si>
    <t>● Savings targets in the EE Rolling Business Plan are aggregated for both single family and multi-family sectors.  Applied 2016 savings split between single family and multi-family to determine savings allocation to each sector.</t>
  </si>
  <si>
    <t>Applied 2016 net kWh savings to MTCO2 ratio to savings targets to derive forecast values.</t>
  </si>
  <si>
    <t>G - Greenhouse Gas Emissions</t>
  </si>
  <si>
    <t>Average savings per participant in both opt‐in and opt‐out programs (broken down by downstream, midstream and upstream, as feasible) - DOWNSTREAM</t>
  </si>
  <si>
    <t>63, 64, 65</t>
  </si>
  <si>
    <t>Participant</t>
  </si>
  <si>
    <t>kW/SA or kWh/SA or Therm/SA</t>
  </si>
  <si>
    <t>Average savings per participant in both opt‐in and opt‐out programs (broken down by downstream, midstream and upstream, as feasible) - MIDSTREAM</t>
  </si>
  <si>
    <t>66, 67, 68</t>
  </si>
  <si>
    <t>D1 - Depth of Interventions - Opt-out</t>
  </si>
  <si>
    <t>D1 - Depth of Interventions - Opt-in</t>
  </si>
  <si>
    <t>Average savings per participant in both opt‐in and opt‐out programs (broken down by downstream, midstream and upstream, as feasible) - UPSTREAM</t>
  </si>
  <si>
    <t>69, 70, 71</t>
  </si>
  <si>
    <t>72, 73, 74</t>
  </si>
  <si>
    <t>Service Account = Participant</t>
  </si>
  <si>
    <t>Per EE Tracking D/B</t>
  </si>
  <si>
    <t>Escalated based on average EE residential budget growth between 2016 (baseline) and target year</t>
  </si>
  <si>
    <t>P1 - Penetration of energy efficiency programs in the eligible market</t>
  </si>
  <si>
    <t>P3 - Penetration of energy efficiency programs in the eligible market</t>
  </si>
  <si>
    <t>P4 - Penetration of energy efficiency programs in the eligible market</t>
  </si>
  <si>
    <t>Units</t>
  </si>
  <si>
    <t>Service Accounts</t>
  </si>
  <si>
    <t>Eligible population per CalEnviroScreen 3.0</t>
  </si>
  <si>
    <t>Eligible population per 2014 Athens Research study</t>
  </si>
  <si>
    <t>UPSTREAM Lifecycle Net kW</t>
  </si>
  <si>
    <t>UPSTREAM Lifecycle Net kWh</t>
  </si>
  <si>
    <t>UPSTREAM Lifecycle Net Therm</t>
  </si>
  <si>
    <t>MIDSTREAM Lifecycle Net kW</t>
  </si>
  <si>
    <t>MIDSTREAM Lifecycle Net kWh</t>
  </si>
  <si>
    <t>MIDSTREAM Lifecycle Net Therm</t>
  </si>
  <si>
    <t>DOWNSTREAM Lifecycle Net kW</t>
  </si>
  <si>
    <t>DOWNSTREAM Lifecycle Net kWh</t>
  </si>
  <si>
    <t>DOWNSTREAM Lifecycle Net Therm</t>
  </si>
  <si>
    <t>P14- Penetration of energy efficiency programs in the eligible market</t>
  </si>
  <si>
    <t>2016 Baseline</t>
  </si>
  <si>
    <t>Per EE Tracking D/B, Service Account = Participant</t>
  </si>
  <si>
    <t>78, 79, 80, 81, 82, 83</t>
  </si>
  <si>
    <t>84, 85, 86, 87, 88, 89</t>
  </si>
  <si>
    <t>BTU</t>
  </si>
  <si>
    <t>Total # of SF Service Accounts</t>
  </si>
  <si>
    <t>BTU/SA</t>
  </si>
  <si>
    <t>● Converted kWH to BTU (1kWh = 3,412.14 BTU)</t>
  </si>
  <si>
    <t>EI1 - Energy intensity</t>
  </si>
  <si>
    <t>Used project type designations to determine savings by in unit and common area. Applied savings ratio to total sector savings to allocate savings by in unit and common area.</t>
  </si>
  <si>
    <t>Buildings</t>
  </si>
  <si>
    <t>kW/Proj or kWh/Proj or Therm/Proj</t>
  </si>
  <si>
    <t>Per CET</t>
  </si>
  <si>
    <t>7.4 units per building (CALMAC http://www.calmac.org/publications/MFEER_Process_Evaluation_FINAL_130415.pdf)</t>
  </si>
  <si>
    <t>Savings per target per business plan</t>
  </si>
  <si>
    <t>D3a - Depth of Interventions</t>
  </si>
  <si>
    <t>D4 - Depth of Interventions</t>
  </si>
  <si>
    <t>Property</t>
  </si>
  <si>
    <t>Project = Property</t>
  </si>
  <si>
    <t>D5 - Depth of Interventions</t>
  </si>
  <si>
    <t>sqft</t>
  </si>
  <si>
    <t>kW/sqft or kWh/sqft or Therm/sqft</t>
  </si>
  <si>
    <t>Percent of multi-family participation relative to eligible population (by unit and by property)</t>
  </si>
  <si>
    <t>Unit or Property</t>
  </si>
  <si>
    <t>SA</t>
  </si>
  <si>
    <t>No property information available.  Used Service Account as proxy.</t>
  </si>
  <si>
    <t>Unit or Building</t>
  </si>
  <si>
    <t>● An agreed upon property-to-unit ratio needs to be sourced or a study conducted</t>
  </si>
  <si>
    <t>P2 - Penetration of energy efficiency programs in the eligible market</t>
  </si>
  <si>
    <t>Sqft</t>
  </si>
  <si>
    <t>MF unit average sqft x Participant (service account)</t>
  </si>
  <si>
    <t>Per Assessor Data</t>
  </si>
  <si>
    <t>Eligible population per 2014 Athens Research Study</t>
  </si>
  <si>
    <t># benchmarked</t>
  </si>
  <si>
    <t>Eligible population (service accounts)</t>
  </si>
  <si>
    <t>B1 - Penetration of benchmarking in the eligible market</t>
  </si>
  <si>
    <t># of HTR Benchmarked</t>
  </si>
  <si>
    <t>Total # Benchmarked</t>
  </si>
  <si>
    <t>Per EnergyStar Portfolio Manager</t>
  </si>
  <si>
    <t>B6 - Penetration of benchmarking in the eligible market</t>
  </si>
  <si>
    <t>PAC per CET</t>
  </si>
  <si>
    <t>TRC per CET</t>
  </si>
  <si>
    <t>Lifecycle savings per CET</t>
  </si>
  <si>
    <t>Lifecycle savings target</t>
  </si>
  <si>
    <t>EI2 - Energy intensity</t>
  </si>
  <si>
    <t>BTU/Sqft</t>
  </si>
  <si>
    <t>BTU/Unit</t>
  </si>
  <si>
    <t>Total number of Units</t>
  </si>
  <si>
    <t>Net Therms</t>
  </si>
  <si>
    <t>Therm/Sq Ft</t>
  </si>
  <si>
    <t>D3b - Depth of Interventions</t>
  </si>
  <si>
    <t>Sq Ft</t>
  </si>
  <si>
    <t>Calculated average sqft/project based on projects that reported sqft.  Applied this average to the number of projects.</t>
  </si>
  <si>
    <t>kW/Sqft or kWh/Sqft or Therm/SqFt</t>
  </si>
  <si>
    <t>W1 - Water</t>
  </si>
  <si>
    <t>P1 - Penetration of energy efficiency programs and benchmarking in the eligible market</t>
  </si>
  <si>
    <t>P2 - Penetration of energy efficiency programs and benchmarking in the eligible market</t>
  </si>
  <si>
    <t>INDICATOR - Percent of estimated floorplan area (i.e., ft2) of all Public Sector buildings participating in building projects—estimate within +/-15% of sector-wide building area, +/-5% of project building are</t>
  </si>
  <si>
    <t>Levelized cost of energy efficiency per kWh, therm and kW (use both TRC and PAC) - TRC - TRC</t>
  </si>
  <si>
    <t>F2 - Investment in energy efficiency</t>
  </si>
  <si>
    <t>OBF loans issued</t>
  </si>
  <si>
    <t>Total usage and demand</t>
  </si>
  <si>
    <t>Building volumes unavailable.  Used service account as a proxy until building volumes are collected</t>
  </si>
  <si>
    <t>Decremented by target savings</t>
  </si>
  <si>
    <t>B3 - Energy Intensity</t>
  </si>
  <si>
    <t>B4 - Energy Intensity</t>
  </si>
  <si>
    <t>Total sector sqft</t>
  </si>
  <si>
    <t>First year annual Gross Therm savings</t>
  </si>
  <si>
    <t>Lifecycle annual Gross Therm savings</t>
  </si>
  <si>
    <t>BTU from kWh/Service Account</t>
  </si>
  <si>
    <t>BTU/Therm/Service Account</t>
  </si>
  <si>
    <t>90, 91</t>
  </si>
  <si>
    <t>92, 93, 94, 95, 96, 97</t>
  </si>
  <si>
    <t>98, 99, 100, 101 102, 103</t>
  </si>
  <si>
    <t>104, 105, 106, 107, 108, 109</t>
  </si>
  <si>
    <t>110, 111, 112, 113, 114, 115</t>
  </si>
  <si>
    <t>116, 117, 118, 119, 120, 121</t>
  </si>
  <si>
    <t>122, 123, 124, 125, 126, 127</t>
  </si>
  <si>
    <t>129, 130, 131</t>
  </si>
  <si>
    <t>132, 133, 134</t>
  </si>
  <si>
    <t>135, 136, 137</t>
  </si>
  <si>
    <t>138, 139</t>
  </si>
  <si>
    <t>145, 146, 147, 148, 149, 150</t>
  </si>
  <si>
    <t>151, 152, 153, 154, 155, 156</t>
  </si>
  <si>
    <t>kWh converted to BTU/Therms converted to BTU</t>
  </si>
  <si>
    <t>Total KWh usage/Total Therm Usage</t>
  </si>
  <si>
    <t>BTU from kWh/sqft</t>
  </si>
  <si>
    <t>BTU from Therms /sqft</t>
  </si>
  <si>
    <t>BTU from kWh/unit</t>
  </si>
  <si>
    <t>BTU from therms /unit</t>
  </si>
  <si>
    <t>157, 158</t>
  </si>
  <si>
    <t>159, 160</t>
  </si>
  <si>
    <t>kWh Usage</t>
  </si>
  <si>
    <t>Therm Usage</t>
  </si>
  <si>
    <t>161, 162, 163, 164, 165, 166</t>
  </si>
  <si>
    <t>BTU from Therms/Service Account</t>
  </si>
  <si>
    <t>167, 168, 169, 170, 171, 172</t>
  </si>
  <si>
    <t>173, 174</t>
  </si>
  <si>
    <t>2018 Number</t>
  </si>
  <si>
    <t>INDICATOR - Average percent energy savings (kWh, kw, therms) per project facility</t>
  </si>
  <si>
    <t>INDICATOR - Average percent energy savings (kWh, kw, therms) per project building</t>
  </si>
  <si>
    <t>INDICATOR - Average percent energy savings (kWh, kw, therms) per project building - kWh</t>
  </si>
  <si>
    <t>INDICATOR - Average percent energy savings (kWh, kw, therms) per project building - kW</t>
  </si>
  <si>
    <t>INDICATOR - Average percent energy savings (kWh, kw, therms) per project building - Therm</t>
  </si>
  <si>
    <t>INDICATOR - Average percent energy savings (kWh, kw, therms) per project  facility - kWh</t>
  </si>
  <si>
    <t>INDICATOR - Average percent energy savings (kWh, kw, therms) per project  facility - kW</t>
  </si>
  <si>
    <t>INDICATOR - Average percent energy savings (kWh, kw, therms) per project facility - Therm</t>
  </si>
  <si>
    <t>175, 176, 177</t>
  </si>
  <si>
    <t>178, 179, 180</t>
  </si>
  <si>
    <t>181, 182, 183</t>
  </si>
  <si>
    <t>184, 185, 186</t>
  </si>
  <si>
    <t>INDICATOR - Percent of Public Sector water/wastewater flow (i.e., annual average Million Gallons per Day) enrolled in non‐building water/wastewater programs— estimate within +/‐20% of flow through eligiblefacilities (treatment facilities pumping stations), /‐10% of flow through project facilities</t>
  </si>
  <si>
    <t>W2 - Water</t>
  </si>
  <si>
    <t>190, 191, 192, 193, 194, 195</t>
  </si>
  <si>
    <t>196, 197, 198, 199, 200, 201</t>
  </si>
  <si>
    <t>203, 204</t>
  </si>
  <si>
    <t>208, 209</t>
  </si>
  <si>
    <t>● This metric is not applicable to SoCalREN. This metric was intended to apply only to the Statewide CWR program, which will help Disadvantaged Workers enter the energy industry, and not technical upskill classes offered at the Energy Centers. As the lead PA, PG&amp;E will report on this metric for the whole state.</t>
  </si>
  <si>
    <t>Electric Accounts</t>
  </si>
  <si>
    <t>Electric SAs in Public Sector</t>
  </si>
  <si>
    <t>% of SAs participating</t>
  </si>
  <si>
    <t xml:space="preserve">● Non-Buildings are excluded </t>
  </si>
  <si>
    <t>INDICATOR - Total program-backed financing distributed to Public Sector customers requiring repayment (i.e., loans, OBF)</t>
  </si>
  <si>
    <t>Average savings per participant in both opt‐in and opt‐out programs (broken down by downstream, midstream and upstream, as feasible) - Opt-out</t>
  </si>
  <si>
    <t xml:space="preserve"> Average savings per participant in both opt‐in and opt‐out programs (broken down by downstream, midstream and upstream, as feasible)  - Opt-out</t>
  </si>
  <si>
    <t>Opt-out First Year Annual Net kW</t>
  </si>
  <si>
    <t>Opt-out First Year Annual Net Therm</t>
  </si>
  <si>
    <t>Opt-out First Year Annual  Net kWh</t>
  </si>
  <si>
    <t>PAC Levelized Cost ($/Net kW)</t>
  </si>
  <si>
    <t>PAC Levelized Cost ($/Net kWh)</t>
  </si>
  <si>
    <t>PAC Levelized Cost ($/Net therm)</t>
  </si>
  <si>
    <t>TRC Levelized Cost ($/Net kW)</t>
  </si>
  <si>
    <t>TRC Levelized Cost ($/Net kWh)</t>
  </si>
  <si>
    <t>TRC Levelized Cost ($/Net therm)</t>
  </si>
  <si>
    <t>n/a</t>
  </si>
  <si>
    <t>First year annual kW gross - Master Metered</t>
  </si>
  <si>
    <t xml:space="preserve"> Average energy use intensity of all Public Sector buildings (BTU/Service Account)</t>
  </si>
  <si>
    <t>Energy Division Template</t>
  </si>
  <si>
    <r>
      <t xml:space="preserve">● "Collaborations" mean sharing mutually-beneficial  resources such as training materials, expertise, and marketing/outreach tactics that help achieve WE&amp;T goals and outcomes and that support the collaborating organizations' goals and objectives.
</t>
    </r>
    <r>
      <rPr>
        <sz val="11"/>
        <rFont val="Calibri"/>
        <family val="2"/>
        <scheme val="minor"/>
      </rPr>
      <t>● Values provided for collaborations are cumulative.</t>
    </r>
  </si>
  <si>
    <t>● "Sector" refers to:
a. Residential versus non-residential
b. Energy efficiency training topic area (e.g., Lighting, HVAC, Agriculture)
● "Participants" means aggregate class attendance, meaning that one person attending two classes throughout the year would qualify as two participants. This is an accurate measurement of audience interest per topic / sector..</t>
  </si>
  <si>
    <t>Lifecycle Net kW savings</t>
  </si>
  <si>
    <t>Lifecycle Gross kWh savings</t>
  </si>
  <si>
    <t>Lifecycle Net kWh savings</t>
  </si>
  <si>
    <t>Lifecycle Net Therm  savings</t>
  </si>
  <si>
    <t>Lifecycle Gross Therm savings</t>
  </si>
  <si>
    <t>Total Eligilble Disadvanted Participants</t>
  </si>
  <si>
    <r>
      <t xml:space="preserve">Baseline </t>
    </r>
    <r>
      <rPr>
        <b/>
        <sz val="11"/>
        <rFont val="Calibri"/>
        <family val="2"/>
      </rPr>
      <t>(2016)</t>
    </r>
  </si>
  <si>
    <t>Per CEDARS. Savings associated with buildings</t>
  </si>
  <si>
    <t>Million Gallons per Day (MGD)</t>
  </si>
  <si>
    <t>Sum of SCR Water/Wastewater annual average flow.</t>
  </si>
  <si>
    <t>SCR Electric Accounts</t>
  </si>
  <si>
    <t>Unique Service Accounts of SCR 2018 Projects</t>
  </si>
  <si>
    <t>Total sq. ft. of SCR buildings</t>
  </si>
  <si>
    <t># of buildings benchmark</t>
  </si>
  <si>
    <t>Per EnergyStar Portfolio Manager web services</t>
  </si>
  <si>
    <t>sq. ft. of buildings benchmark</t>
  </si>
  <si>
    <t>Number of buildings with distinct addresses</t>
  </si>
  <si>
    <t xml:space="preserve">Number of nonbuildings, distinct sites. </t>
  </si>
  <si>
    <t>Total sq. ft. in public sector</t>
  </si>
  <si>
    <t># of Service Accounts in Sector</t>
  </si>
  <si>
    <t># of service accounts</t>
  </si>
  <si>
    <t xml:space="preserve">sq. ft. of Public Sector </t>
  </si>
  <si>
    <t xml:space="preserve">% of SAs participating </t>
  </si>
  <si>
    <t xml:space="preserve">% of sq. ft. participating </t>
  </si>
  <si>
    <t>Based on Installation Report (IR) Approval Date and within 2018 Calendar Year.</t>
  </si>
  <si>
    <t>% of public sector benchmark</t>
  </si>
  <si>
    <t>% of sector floorplan area benchmark</t>
  </si>
  <si>
    <r>
      <t xml:space="preserve">Mid-Term Targets </t>
    </r>
    <r>
      <rPr>
        <b/>
        <sz val="11"/>
        <rFont val="Calibri"/>
        <family val="2"/>
      </rPr>
      <t>(2021 - 2023)</t>
    </r>
  </si>
  <si>
    <r>
      <t>Long-Term Targets</t>
    </r>
    <r>
      <rPr>
        <b/>
        <sz val="11"/>
        <rFont val="Calibri"/>
        <family val="2"/>
      </rPr>
      <t xml:space="preserve"> (2024 - 2025)</t>
    </r>
  </si>
  <si>
    <t>● Indicator split to separate Building from Facility. Building captures all building projects (those with sq. ft.)</t>
  </si>
  <si>
    <t>● No data available for 2016 and 2017 years</t>
  </si>
  <si>
    <t>● Buildings are structures with assigned square footage</t>
  </si>
  <si>
    <t>Greenhouse gases (MT CO2eq) Net kWh savings, reported on an annual basis</t>
  </si>
  <si>
    <r>
      <t xml:space="preserve">Lifecycle </t>
    </r>
    <r>
      <rPr>
        <sz val="11"/>
        <rFont val="Calibri"/>
        <family val="2"/>
        <scheme val="minor"/>
      </rPr>
      <t>Gross kW savings</t>
    </r>
  </si>
  <si>
    <t>Lifecycle annual Net Therm savings</t>
  </si>
  <si>
    <t xml:space="preserve">● SoCalREN does not have direct access to service accounts in the SoCalREN territory. The denominator value used for this metric is adopted from the total eligible population in the SCE/SCG service territories. The total eligible population in the SoCalREN territory is a subset of the total eligible population in the SCE/SCG service territories.
</t>
  </si>
  <si>
    <t>● Indicator split to separate Building from Facility. Facility captures all non-building projects (e.g. streetlights).</t>
  </si>
  <si>
    <t>● Facility is defined as non-buildings: outdoor lighting, streetlights, pumps etc.</t>
  </si>
  <si>
    <t>Per CEDARS. Savings associated with Non-buildings or Facility (i.e., Streetlights, Pumps, Pools, Park Lighting etc. )</t>
  </si>
  <si>
    <t>● Indicator value reported is average energy savings not average percent energy savings.</t>
  </si>
  <si>
    <t>Values provided by SCE.</t>
  </si>
  <si>
    <t>Not available.</t>
  </si>
  <si>
    <t>Value provided by SCE.</t>
  </si>
  <si>
    <t>Value provided by SCE.  Calculated based on average CEC square footage by number of active SA's.</t>
  </si>
  <si>
    <t>● SoCalREN does not have visibility of when funds were distributed and does not distribute the funds.</t>
  </si>
  <si>
    <t>Total usage in BTU (7,357,885,876 / 3412.14)</t>
  </si>
  <si>
    <t>● Values reported originate from SCE Data.</t>
  </si>
  <si>
    <t>● SoCalREN does not run Midstream, Upstream, or Opt-out Residential programs</t>
  </si>
  <si>
    <t xml:space="preserve">● SoCalREN does not have direct access to service accounts in the SoCalREN territory. The denominator value used for this metric is adopted from the total eligible population in the SCE/SoCalGas service territories in Los Angeles County. 
</t>
  </si>
  <si>
    <t>Average of Total # of Single Family Service Accounts in LA County provided by SCE &amp; SoCalGas</t>
  </si>
  <si>
    <t>Eligible population per CalEnviroScreen 3.0 in SCE service territory in LA County</t>
  </si>
  <si>
    <t>● SoCalREN does not have direct access to service accounts in the SoCalREN territory. The denominator value used for this metric is adopted from the total eligible population in the SCE/SoCalGas service territories. The total eligible population in the SoCalREN territory is a subset of the total eligible population in the SCE/SoCalGas service territories in Los Angeles County.</t>
  </si>
  <si>
    <t>Average of # of HTR Single Family Service Accounts in LA County provided by SCE &amp; SoCalGas</t>
  </si>
  <si>
    <t># of Service Accounts in LA County for SCE (kWh) and SoCalGas (therms)</t>
  </si>
  <si>
    <t>Total SCE kWh in LA County converted to BTU; Total SoCalGas Therms in LA County converted to BTU</t>
  </si>
  <si>
    <t>Used a weighted average of in-unit square footage vs total site square footage to determine the % of common area vs % of in-unit area. All master metered savings are placed into the master metered category.</t>
  </si>
  <si>
    <t>Tracked per project</t>
  </si>
  <si>
    <t>Sqft of participating properties per SoCalREN EE tracking database</t>
  </si>
  <si>
    <t>Per Unit: No property unit information available for service territory; used the average of MFm service accounts in SCE and SoCalGas service territories (used service account as proxy for unit). Per Property: Number of multifamily properties in SoCalGas service territory.</t>
  </si>
  <si>
    <t>● SoCalREN does not have direct access to service accounts in the SoCalREN territory. The denominator value used for this metric is adopted from the total eligible population in the SCE/SCG service territories. The total eligible population in the SoCalREN territory is a subset of the total eligible population in the SCE/SCG service territories.</t>
  </si>
  <si>
    <t>Per EE tracking database</t>
  </si>
  <si>
    <t>Average of SCE and SoCalGas service territories' MFm sqft. (SoCalGas estimates Mfm sqft as # of MFm buildings x  8.85 units/building x 1,000 sqft/unit)</t>
  </si>
  <si>
    <t>Properties</t>
  </si>
  <si>
    <t>Property = Participant</t>
  </si>
  <si>
    <t>Eligible population per CalEnviroScreen 3.0 in SoCalGas service territory</t>
  </si>
  <si>
    <t># of MFm HTR properties  in SCE service territory</t>
  </si>
  <si>
    <t>Property Owner = Participant; SCR projects flagged as HTR by SoCalGas</t>
  </si>
  <si>
    <t>Eligible population (MFm properties) in SoCalGas territory</t>
  </si>
  <si>
    <t>Per ENERGY STAR Portfolio Manager</t>
  </si>
  <si>
    <t>● SoCalREN does not have direct access to service accounts in the SoCalREN territory. The denominator value used for this metric is adopted from the total eligible population in the SoCalGas service territory. The total eligible population in the SoCalREN territory is a subset of the total eligible population in the SCE/SoCalGas service territories.</t>
  </si>
  <si>
    <t>Total # HTR properties</t>
  </si>
  <si>
    <t>Eligible population of HTR properties in SCE service territory</t>
  </si>
  <si>
    <t>● Converted kWH and Therms to BTU (1kWh = 3,412.14 BTU, 1 Therm = 100,000 BTU)</t>
  </si>
  <si>
    <t>kWh per SCE service territory, Therms per SoCalGas service territory</t>
  </si>
  <si>
    <t>Total # of MFm sqft estimated by SCE (for kWh) and SoCalGas (for therms)</t>
  </si>
  <si>
    <t>Service Accounts as a proxy for units</t>
  </si>
  <si>
    <t>● SoCalREN does not have direct access to service accounts in the SoCalREN territory. The denominator values used for these metrics are adopted from the total eligible population in the SCE service territory and SoCalGas service territory. The total eligible population in the SoCalREN territory is a subset of the total eligible population in the SCE/SoCalGas service territories.</t>
  </si>
  <si>
    <t>Attachment A</t>
  </si>
  <si>
    <t xml:space="preserve">SoCalREN - Energy Efficiency Sector Metrics with Targets </t>
  </si>
  <si>
    <t>Multi-PA Reporting Data Relationship; Portfolio</t>
  </si>
  <si>
    <t>Multi-PA Reporting Data Relationship; Residential SFm</t>
  </si>
  <si>
    <t>Multi-PA Reporting Data Relationship; Residential MFm</t>
  </si>
  <si>
    <t>Multi-PA Reporting Data Relationship; Public Sector</t>
  </si>
  <si>
    <t>Multi-PA Reporting Data Relationship; WE&amp;T Sector</t>
  </si>
  <si>
    <t>Reported savings from HTR Single Family Service Accounts in LA County provided by SCE &amp; SoCalGas</t>
  </si>
  <si>
    <t>Lifecycle annual Net Gross Therm  savings</t>
  </si>
  <si>
    <r>
      <t xml:space="preserve">Percent annual net kW per project </t>
    </r>
    <r>
      <rPr>
        <b/>
        <sz val="11"/>
        <rFont val="Calibri"/>
        <family val="2"/>
        <scheme val="minor"/>
      </rPr>
      <t>building</t>
    </r>
    <r>
      <rPr>
        <sz val="11"/>
        <rFont val="Calibri"/>
        <family val="2"/>
        <scheme val="minor"/>
      </rPr>
      <t xml:space="preserve"> or facility</t>
    </r>
  </si>
  <si>
    <r>
      <t xml:space="preserve">Percent annual net kWh per project </t>
    </r>
    <r>
      <rPr>
        <b/>
        <sz val="11"/>
        <rFont val="Calibri"/>
        <family val="2"/>
        <scheme val="minor"/>
      </rPr>
      <t>building</t>
    </r>
    <r>
      <rPr>
        <sz val="11"/>
        <rFont val="Calibri"/>
        <family val="2"/>
        <scheme val="minor"/>
      </rPr>
      <t xml:space="preserve"> or facility</t>
    </r>
  </si>
  <si>
    <r>
      <t xml:space="preserve">Percent annual net Therms per project </t>
    </r>
    <r>
      <rPr>
        <b/>
        <sz val="11"/>
        <rFont val="Calibri"/>
        <family val="2"/>
        <scheme val="minor"/>
      </rPr>
      <t>building</t>
    </r>
    <r>
      <rPr>
        <sz val="11"/>
        <rFont val="Calibri"/>
        <family val="2"/>
        <scheme val="minor"/>
      </rPr>
      <t xml:space="preserve"> or facility</t>
    </r>
  </si>
  <si>
    <t>Reported savings from participating Service Account zip codes matched to CalEnviroScreen 3.0 zip codes.</t>
  </si>
  <si>
    <t>Reported savings from participating Service Account zip codes matched to HTR zip codes</t>
  </si>
  <si>
    <t>● CalEnviroScreen 3.0 zip codes used to determine savings from disadvantaged communities.</t>
  </si>
  <si>
    <t>● Per business plan final decision, disadvantaged community zip codes included the top 25% of the CalEnviroScreen 3.0 scoring and the top 5% of pollution burden zip codes.</t>
  </si>
  <si>
    <t>● Census tract and zip codes may overlap.  Additional analysis required to prevent inclusion of zip codes not considered disadvantaged communities by census tract.</t>
  </si>
  <si>
    <t>● The lifecycle value for kW is not an output of the CET, so the values presented here were calculated outside of CEDARs, using the CEDARs inputs.</t>
  </si>
  <si>
    <t>Sq. Ft. for only buildings with 2018 projects</t>
  </si>
  <si>
    <t>● Targets are cumulative and will change with Reported 2018 Value (num)</t>
  </si>
  <si>
    <t>EI-4 - Energy Intensity</t>
  </si>
  <si>
    <t>INDICATOR - Percent of Public Sector water/wastewater flow (i.e., annual average Million Gallons per Day) enrolled in non‐building water/wastewater programs— estimate within +/‐20% of flow through eligible facilities (treatment facilities pumping stations), /‐10% of flow through project facilities</t>
  </si>
  <si>
    <t>Value reported is average energy savings not average percent energy savings.</t>
  </si>
  <si>
    <t>● Total Eligile Disadvantaged Participants is based on data from 2017 as provided by SCE.</t>
  </si>
  <si>
    <t>● Savings include both resource and non-resource programs. Splits by savings type are indicated below.</t>
  </si>
  <si>
    <t>● Values represented only include the one SoCalREN resource public sector program. Non-resource program budgets and energy savings have been excluded from the levelized cost calculations.</t>
  </si>
  <si>
    <t>● SoCalREN does not currently run a MFm benchmarking program</t>
  </si>
  <si>
    <r>
      <t xml:space="preserve">● </t>
    </r>
    <r>
      <rPr>
        <b/>
        <sz val="11"/>
        <rFont val="Calibri"/>
        <family val="2"/>
        <scheme val="minor"/>
      </rPr>
      <t xml:space="preserve">Net kWh </t>
    </r>
    <r>
      <rPr>
        <sz val="11"/>
        <rFont val="Calibri"/>
        <family val="2"/>
        <scheme val="minor"/>
      </rPr>
      <t xml:space="preserve">- </t>
    </r>
    <r>
      <rPr>
        <b/>
        <sz val="11"/>
        <rFont val="Calibri"/>
        <family val="2"/>
        <scheme val="minor"/>
      </rPr>
      <t>(2020)</t>
    </r>
    <r>
      <rPr>
        <sz val="11"/>
        <rFont val="Calibri"/>
        <family val="2"/>
        <scheme val="minor"/>
      </rPr>
      <t xml:space="preserve"> Resource: 24 / Non-resource: 5,000 </t>
    </r>
    <r>
      <rPr>
        <b/>
        <sz val="11"/>
        <rFont val="Calibri"/>
        <family val="2"/>
        <scheme val="minor"/>
      </rPr>
      <t xml:space="preserve"> (2021-2023)</t>
    </r>
    <r>
      <rPr>
        <sz val="11"/>
        <rFont val="Calibri"/>
        <family val="2"/>
        <scheme val="minor"/>
      </rPr>
      <t xml:space="preserve"> Resource: 203  / Non-resource: 5,833   </t>
    </r>
    <r>
      <rPr>
        <b/>
        <sz val="11"/>
        <rFont val="Calibri"/>
        <family val="2"/>
        <scheme val="minor"/>
      </rPr>
      <t>(2024-2025)</t>
    </r>
    <r>
      <rPr>
        <sz val="11"/>
        <rFont val="Calibri"/>
        <family val="2"/>
        <scheme val="minor"/>
      </rPr>
      <t xml:space="preserve"> Resource: 216  / Non-resource: 6,000</t>
    </r>
  </si>
  <si>
    <r>
      <t xml:space="preserve">● </t>
    </r>
    <r>
      <rPr>
        <b/>
        <sz val="11"/>
        <rFont val="Calibri"/>
        <family val="2"/>
        <scheme val="minor"/>
      </rPr>
      <t xml:space="preserve">Net therms </t>
    </r>
    <r>
      <rPr>
        <sz val="11"/>
        <rFont val="Calibri"/>
        <family val="2"/>
        <scheme val="minor"/>
      </rPr>
      <t xml:space="preserve">- </t>
    </r>
    <r>
      <rPr>
        <b/>
        <sz val="11"/>
        <rFont val="Calibri"/>
        <family val="2"/>
        <scheme val="minor"/>
      </rPr>
      <t>(2020)</t>
    </r>
    <r>
      <rPr>
        <sz val="11"/>
        <rFont val="Calibri"/>
        <family val="2"/>
        <scheme val="minor"/>
      </rPr>
      <t xml:space="preserve"> Resource: 4  / Non-resource: 306 </t>
    </r>
    <r>
      <rPr>
        <b/>
        <sz val="11"/>
        <rFont val="Calibri"/>
        <family val="2"/>
        <scheme val="minor"/>
      </rPr>
      <t xml:space="preserve"> (2021-2023)</t>
    </r>
    <r>
      <rPr>
        <sz val="11"/>
        <rFont val="Calibri"/>
        <family val="2"/>
        <scheme val="minor"/>
      </rPr>
      <t xml:space="preserve"> Resource: 39  / Non-resource: 396   </t>
    </r>
    <r>
      <rPr>
        <b/>
        <sz val="11"/>
        <rFont val="Calibri"/>
        <family val="2"/>
        <scheme val="minor"/>
      </rPr>
      <t>(2024-2025)</t>
    </r>
    <r>
      <rPr>
        <sz val="11"/>
        <rFont val="Calibri"/>
        <family val="2"/>
        <scheme val="minor"/>
      </rPr>
      <t xml:space="preserve"> Resource: 45  / Non-resource: 408</t>
    </r>
  </si>
  <si>
    <r>
      <t xml:space="preserve">● </t>
    </r>
    <r>
      <rPr>
        <b/>
        <sz val="11"/>
        <rFont val="Calibri"/>
        <family val="2"/>
        <scheme val="minor"/>
      </rPr>
      <t xml:space="preserve">Gross kW </t>
    </r>
    <r>
      <rPr>
        <sz val="11"/>
        <rFont val="Calibri"/>
        <family val="2"/>
        <scheme val="minor"/>
      </rPr>
      <t xml:space="preserve">- </t>
    </r>
    <r>
      <rPr>
        <b/>
        <sz val="11"/>
        <rFont val="Calibri"/>
        <family val="2"/>
        <scheme val="minor"/>
      </rPr>
      <t>(2020)</t>
    </r>
    <r>
      <rPr>
        <sz val="11"/>
        <rFont val="Calibri"/>
        <family val="2"/>
        <scheme val="minor"/>
      </rPr>
      <t xml:space="preserve"> Resource: 309  / Non-resource: 3,000 </t>
    </r>
    <r>
      <rPr>
        <b/>
        <sz val="11"/>
        <rFont val="Calibri"/>
        <family val="2"/>
        <scheme val="minor"/>
      </rPr>
      <t xml:space="preserve"> (2021-2023)</t>
    </r>
    <r>
      <rPr>
        <sz val="11"/>
        <rFont val="Calibri"/>
        <family val="2"/>
        <scheme val="minor"/>
      </rPr>
      <t xml:space="preserve"> Resource: 2,783  / Non-resource: 6,300   </t>
    </r>
    <r>
      <rPr>
        <b/>
        <sz val="11"/>
        <rFont val="Calibri"/>
        <family val="2"/>
        <scheme val="minor"/>
      </rPr>
      <t>(2024-2025)</t>
    </r>
    <r>
      <rPr>
        <sz val="11"/>
        <rFont val="Calibri"/>
        <family val="2"/>
        <scheme val="minor"/>
      </rPr>
      <t xml:space="preserve"> Resource: 3,143  / Non-resource: 6,480</t>
    </r>
  </si>
  <si>
    <r>
      <t xml:space="preserve">● </t>
    </r>
    <r>
      <rPr>
        <b/>
        <sz val="11"/>
        <rFont val="Calibri"/>
        <family val="2"/>
        <scheme val="minor"/>
      </rPr>
      <t xml:space="preserve">Net kW </t>
    </r>
    <r>
      <rPr>
        <sz val="11"/>
        <rFont val="Calibri"/>
        <family val="2"/>
        <scheme val="minor"/>
      </rPr>
      <t xml:space="preserve">- </t>
    </r>
    <r>
      <rPr>
        <b/>
        <sz val="11"/>
        <rFont val="Calibri"/>
        <family val="2"/>
        <scheme val="minor"/>
      </rPr>
      <t>(2020)</t>
    </r>
    <r>
      <rPr>
        <sz val="11"/>
        <rFont val="Calibri"/>
        <family val="2"/>
        <scheme val="minor"/>
      </rPr>
      <t xml:space="preserve"> Resource: 294  / Non-resource: 1,950 </t>
    </r>
    <r>
      <rPr>
        <b/>
        <sz val="11"/>
        <rFont val="Calibri"/>
        <family val="2"/>
        <scheme val="minor"/>
      </rPr>
      <t xml:space="preserve"> (2021-2023)</t>
    </r>
    <r>
      <rPr>
        <sz val="11"/>
        <rFont val="Calibri"/>
        <family val="2"/>
        <scheme val="minor"/>
      </rPr>
      <t xml:space="preserve"> Resource: 2,644  / Non-resource: 4,095   </t>
    </r>
    <r>
      <rPr>
        <b/>
        <sz val="11"/>
        <rFont val="Calibri"/>
        <family val="2"/>
        <scheme val="minor"/>
      </rPr>
      <t>(2024-2025)</t>
    </r>
    <r>
      <rPr>
        <sz val="11"/>
        <rFont val="Calibri"/>
        <family val="2"/>
        <scheme val="minor"/>
      </rPr>
      <t xml:space="preserve"> Resource: 2,986  / Non-resource: 4,212</t>
    </r>
  </si>
  <si>
    <r>
      <t xml:space="preserve">● </t>
    </r>
    <r>
      <rPr>
        <b/>
        <sz val="11"/>
        <rFont val="Calibri"/>
        <family val="2"/>
        <scheme val="minor"/>
      </rPr>
      <t xml:space="preserve">Gross kWh </t>
    </r>
    <r>
      <rPr>
        <sz val="11"/>
        <rFont val="Calibri"/>
        <family val="2"/>
        <scheme val="minor"/>
      </rPr>
      <t xml:space="preserve">- </t>
    </r>
    <r>
      <rPr>
        <b/>
        <sz val="11"/>
        <rFont val="Calibri"/>
        <family val="2"/>
        <scheme val="minor"/>
      </rPr>
      <t>(2020)</t>
    </r>
    <r>
      <rPr>
        <sz val="11"/>
        <rFont val="Calibri"/>
        <family val="2"/>
        <scheme val="minor"/>
      </rPr>
      <t xml:space="preserve"> Resource: 3,261,825  / Non-resource: 60,000,000 </t>
    </r>
    <r>
      <rPr>
        <b/>
        <sz val="11"/>
        <rFont val="Calibri"/>
        <family val="2"/>
        <scheme val="minor"/>
      </rPr>
      <t xml:space="preserve"> (2021-2023)</t>
    </r>
    <r>
      <rPr>
        <sz val="11"/>
        <rFont val="Calibri"/>
        <family val="2"/>
        <scheme val="minor"/>
      </rPr>
      <t xml:space="preserve"> Resource: 30,411,000  / Non-resource: 70,000,000   </t>
    </r>
    <r>
      <rPr>
        <b/>
        <sz val="11"/>
        <rFont val="Calibri"/>
        <family val="2"/>
        <scheme val="minor"/>
      </rPr>
      <t>(2024-2025)</t>
    </r>
    <r>
      <rPr>
        <sz val="11"/>
        <rFont val="Calibri"/>
        <family val="2"/>
        <scheme val="minor"/>
      </rPr>
      <t xml:space="preserve"> Resource: 34,920,626  / Non-resource: 72,000,000</t>
    </r>
  </si>
  <si>
    <r>
      <t xml:space="preserve">● </t>
    </r>
    <r>
      <rPr>
        <b/>
        <sz val="11"/>
        <rFont val="Calibri"/>
        <family val="2"/>
        <scheme val="minor"/>
      </rPr>
      <t xml:space="preserve">Net kWh </t>
    </r>
    <r>
      <rPr>
        <sz val="11"/>
        <rFont val="Calibri"/>
        <family val="2"/>
        <scheme val="minor"/>
      </rPr>
      <t xml:space="preserve">- </t>
    </r>
    <r>
      <rPr>
        <b/>
        <sz val="11"/>
        <rFont val="Calibri"/>
        <family val="2"/>
        <scheme val="minor"/>
      </rPr>
      <t>(2020)</t>
    </r>
    <r>
      <rPr>
        <sz val="11"/>
        <rFont val="Calibri"/>
        <family val="2"/>
        <scheme val="minor"/>
      </rPr>
      <t xml:space="preserve"> Resource: 3,433,500  / Non-resource: 39,000,000 </t>
    </r>
    <r>
      <rPr>
        <b/>
        <sz val="11"/>
        <rFont val="Calibri"/>
        <family val="2"/>
        <scheme val="minor"/>
      </rPr>
      <t xml:space="preserve"> (2021-2023)</t>
    </r>
    <r>
      <rPr>
        <sz val="11"/>
        <rFont val="Calibri"/>
        <family val="2"/>
        <scheme val="minor"/>
      </rPr>
      <t xml:space="preserve"> Resource: 29,894,749  / Non-resource: 45,500,000  </t>
    </r>
    <r>
      <rPr>
        <b/>
        <sz val="11"/>
        <rFont val="Calibri"/>
        <family val="2"/>
        <scheme val="minor"/>
      </rPr>
      <t>(2024-2025)</t>
    </r>
    <r>
      <rPr>
        <sz val="11"/>
        <rFont val="Calibri"/>
        <family val="2"/>
        <scheme val="minor"/>
      </rPr>
      <t xml:space="preserve"> Resource: 33,174,595  / Non-resource: 46,800,000</t>
    </r>
  </si>
  <si>
    <r>
      <t xml:space="preserve">● </t>
    </r>
    <r>
      <rPr>
        <b/>
        <sz val="11"/>
        <rFont val="Calibri"/>
        <family val="2"/>
        <scheme val="minor"/>
      </rPr>
      <t xml:space="preserve">Gross therm </t>
    </r>
    <r>
      <rPr>
        <sz val="11"/>
        <rFont val="Calibri"/>
        <family val="2"/>
        <scheme val="minor"/>
      </rPr>
      <t xml:space="preserve">- </t>
    </r>
    <r>
      <rPr>
        <b/>
        <sz val="11"/>
        <rFont val="Calibri"/>
        <family val="2"/>
        <scheme val="minor"/>
      </rPr>
      <t>(2020)</t>
    </r>
    <r>
      <rPr>
        <sz val="11"/>
        <rFont val="Calibri"/>
        <family val="2"/>
        <scheme val="minor"/>
      </rPr>
      <t xml:space="preserve"> Resource: 8,155  / Non-resource: 108,000 </t>
    </r>
    <r>
      <rPr>
        <b/>
        <sz val="11"/>
        <rFont val="Calibri"/>
        <family val="2"/>
        <scheme val="minor"/>
      </rPr>
      <t xml:space="preserve"> (2021-2023)</t>
    </r>
    <r>
      <rPr>
        <sz val="11"/>
        <rFont val="Calibri"/>
        <family val="2"/>
        <scheme val="minor"/>
      </rPr>
      <t xml:space="preserve"> Resource: 76,028  / Non-resource: 140,000  </t>
    </r>
    <r>
      <rPr>
        <b/>
        <sz val="11"/>
        <rFont val="Calibri"/>
        <family val="2"/>
        <scheme val="minor"/>
      </rPr>
      <t>(2024-2025)</t>
    </r>
    <r>
      <rPr>
        <sz val="11"/>
        <rFont val="Calibri"/>
        <family val="2"/>
        <scheme val="minor"/>
      </rPr>
      <t xml:space="preserve"> Resource: 87,302  / Non-resource: 144,000</t>
    </r>
  </si>
  <si>
    <r>
      <t xml:space="preserve">● </t>
    </r>
    <r>
      <rPr>
        <b/>
        <sz val="11"/>
        <rFont val="Calibri"/>
        <family val="2"/>
        <scheme val="minor"/>
      </rPr>
      <t xml:space="preserve">Net therm </t>
    </r>
    <r>
      <rPr>
        <sz val="11"/>
        <rFont val="Calibri"/>
        <family val="2"/>
        <scheme val="minor"/>
      </rPr>
      <t xml:space="preserve">- </t>
    </r>
    <r>
      <rPr>
        <b/>
        <sz val="11"/>
        <rFont val="Calibri"/>
        <family val="2"/>
        <scheme val="minor"/>
      </rPr>
      <t>(2020)</t>
    </r>
    <r>
      <rPr>
        <sz val="11"/>
        <rFont val="Calibri"/>
        <family val="2"/>
        <scheme val="minor"/>
      </rPr>
      <t xml:space="preserve"> Resource: 8,584  / Non-resource: 54,000 </t>
    </r>
    <r>
      <rPr>
        <b/>
        <sz val="11"/>
        <rFont val="Calibri"/>
        <family val="2"/>
        <scheme val="minor"/>
      </rPr>
      <t xml:space="preserve"> (2021-2023)</t>
    </r>
    <r>
      <rPr>
        <sz val="11"/>
        <rFont val="Calibri"/>
        <family val="2"/>
        <scheme val="minor"/>
      </rPr>
      <t xml:space="preserve"> Resource: 74,737  / Non-resource: 70,000  </t>
    </r>
    <r>
      <rPr>
        <b/>
        <sz val="11"/>
        <rFont val="Calibri"/>
        <family val="2"/>
        <scheme val="minor"/>
      </rPr>
      <t>(2024-2025)</t>
    </r>
    <r>
      <rPr>
        <sz val="11"/>
        <rFont val="Calibri"/>
        <family val="2"/>
        <scheme val="minor"/>
      </rPr>
      <t xml:space="preserve"> Resource: 82,936  / Non-resource: 72,000</t>
    </r>
  </si>
  <si>
    <r>
      <t xml:space="preserve">● </t>
    </r>
    <r>
      <rPr>
        <b/>
        <sz val="11"/>
        <rFont val="Calibri"/>
        <family val="2"/>
        <scheme val="minor"/>
      </rPr>
      <t xml:space="preserve">Gross kW </t>
    </r>
    <r>
      <rPr>
        <sz val="11"/>
        <rFont val="Calibri"/>
        <family val="2"/>
        <scheme val="minor"/>
      </rPr>
      <t xml:space="preserve">- </t>
    </r>
    <r>
      <rPr>
        <b/>
        <sz val="11"/>
        <rFont val="Calibri"/>
        <family val="2"/>
        <scheme val="minor"/>
      </rPr>
      <t>(2020)</t>
    </r>
    <r>
      <rPr>
        <sz val="11"/>
        <rFont val="Calibri"/>
        <family val="2"/>
        <scheme val="minor"/>
      </rPr>
      <t xml:space="preserve"> Resource: 28  / Non-resource: 500 </t>
    </r>
    <r>
      <rPr>
        <b/>
        <sz val="11"/>
        <rFont val="Calibri"/>
        <family val="2"/>
        <scheme val="minor"/>
      </rPr>
      <t xml:space="preserve"> (2021-2023)</t>
    </r>
    <r>
      <rPr>
        <sz val="11"/>
        <rFont val="Calibri"/>
        <family val="2"/>
        <scheme val="minor"/>
      </rPr>
      <t xml:space="preserve"> Resource: 255  / Non-resource: 350   </t>
    </r>
    <r>
      <rPr>
        <b/>
        <sz val="11"/>
        <rFont val="Calibri"/>
        <family val="2"/>
        <scheme val="minor"/>
      </rPr>
      <t>(2024-2025)</t>
    </r>
    <r>
      <rPr>
        <sz val="11"/>
        <rFont val="Calibri"/>
        <family val="2"/>
        <scheme val="minor"/>
      </rPr>
      <t xml:space="preserve"> Resource: 288  / Non-resource: 1,080</t>
    </r>
  </si>
  <si>
    <r>
      <t xml:space="preserve">● </t>
    </r>
    <r>
      <rPr>
        <b/>
        <sz val="11"/>
        <rFont val="Calibri"/>
        <family val="2"/>
        <scheme val="minor"/>
      </rPr>
      <t xml:space="preserve">Net kW </t>
    </r>
    <r>
      <rPr>
        <sz val="11"/>
        <rFont val="Calibri"/>
        <family val="2"/>
        <scheme val="minor"/>
      </rPr>
      <t xml:space="preserve">- </t>
    </r>
    <r>
      <rPr>
        <b/>
        <sz val="11"/>
        <rFont val="Calibri"/>
        <family val="2"/>
        <scheme val="minor"/>
      </rPr>
      <t>(2020)</t>
    </r>
    <r>
      <rPr>
        <sz val="11"/>
        <rFont val="Calibri"/>
        <family val="2"/>
        <scheme val="minor"/>
      </rPr>
      <t xml:space="preserve"> Resource: 27  / Non-resource: 325 </t>
    </r>
    <r>
      <rPr>
        <b/>
        <sz val="11"/>
        <rFont val="Calibri"/>
        <family val="2"/>
        <scheme val="minor"/>
      </rPr>
      <t xml:space="preserve"> (2021-2023)</t>
    </r>
    <r>
      <rPr>
        <sz val="11"/>
        <rFont val="Calibri"/>
        <family val="2"/>
        <scheme val="minor"/>
      </rPr>
      <t xml:space="preserve"> Resource: 243  / Non-resource: 683   </t>
    </r>
    <r>
      <rPr>
        <b/>
        <sz val="11"/>
        <rFont val="Calibri"/>
        <family val="2"/>
        <scheme val="minor"/>
      </rPr>
      <t>(2024-2025)</t>
    </r>
    <r>
      <rPr>
        <sz val="11"/>
        <rFont val="Calibri"/>
        <family val="2"/>
        <scheme val="minor"/>
      </rPr>
      <t xml:space="preserve"> Resource: 274  / Non-resource: 702</t>
    </r>
  </si>
  <si>
    <r>
      <t xml:space="preserve">● </t>
    </r>
    <r>
      <rPr>
        <b/>
        <sz val="11"/>
        <rFont val="Calibri"/>
        <family val="2"/>
        <scheme val="minor"/>
      </rPr>
      <t xml:space="preserve">Gross kWh </t>
    </r>
    <r>
      <rPr>
        <sz val="11"/>
        <rFont val="Calibri"/>
        <family val="2"/>
        <scheme val="minor"/>
      </rPr>
      <t xml:space="preserve">- </t>
    </r>
    <r>
      <rPr>
        <b/>
        <sz val="11"/>
        <rFont val="Calibri"/>
        <family val="2"/>
        <scheme val="minor"/>
      </rPr>
      <t>(2020)</t>
    </r>
    <r>
      <rPr>
        <sz val="11"/>
        <rFont val="Calibri"/>
        <family val="2"/>
        <scheme val="minor"/>
      </rPr>
      <t xml:space="preserve"> Resource: 315,000  / Non-resource: 10,000,000 </t>
    </r>
    <r>
      <rPr>
        <b/>
        <sz val="11"/>
        <rFont val="Calibri"/>
        <family val="2"/>
        <scheme val="minor"/>
      </rPr>
      <t xml:space="preserve"> (2021-2023)</t>
    </r>
    <r>
      <rPr>
        <sz val="11"/>
        <rFont val="Calibri"/>
        <family val="2"/>
        <scheme val="minor"/>
      </rPr>
      <t xml:space="preserve"> Resource: 2,837,250  / Non-resource: 11,666,666   </t>
    </r>
    <r>
      <rPr>
        <b/>
        <sz val="11"/>
        <rFont val="Calibri"/>
        <family val="2"/>
        <scheme val="minor"/>
      </rPr>
      <t>(2024-2025)</t>
    </r>
    <r>
      <rPr>
        <sz val="11"/>
        <rFont val="Calibri"/>
        <family val="2"/>
        <scheme val="minor"/>
      </rPr>
      <t xml:space="preserve"> Resource: 3,203,727  / Non-resource: 12,000,000</t>
    </r>
  </si>
  <si>
    <r>
      <t xml:space="preserve">● </t>
    </r>
    <r>
      <rPr>
        <b/>
        <sz val="11"/>
        <rFont val="Calibri"/>
        <family val="2"/>
        <scheme val="minor"/>
      </rPr>
      <t xml:space="preserve">Net kWh </t>
    </r>
    <r>
      <rPr>
        <sz val="11"/>
        <rFont val="Calibri"/>
        <family val="2"/>
        <scheme val="minor"/>
      </rPr>
      <t xml:space="preserve">- </t>
    </r>
    <r>
      <rPr>
        <b/>
        <sz val="11"/>
        <rFont val="Calibri"/>
        <family val="2"/>
        <scheme val="minor"/>
      </rPr>
      <t>(2020)</t>
    </r>
    <r>
      <rPr>
        <sz val="11"/>
        <rFont val="Calibri"/>
        <family val="2"/>
        <scheme val="minor"/>
      </rPr>
      <t xml:space="preserve"> Resource: 299,250  / Non-resource: 6,500,000 </t>
    </r>
    <r>
      <rPr>
        <b/>
        <sz val="11"/>
        <rFont val="Calibri"/>
        <family val="2"/>
        <scheme val="minor"/>
      </rPr>
      <t xml:space="preserve"> (2021-2023)</t>
    </r>
    <r>
      <rPr>
        <sz val="11"/>
        <rFont val="Calibri"/>
        <family val="2"/>
        <scheme val="minor"/>
      </rPr>
      <t xml:space="preserve"> Resource: 2,695,388  / Non-resource: 7,583,333  </t>
    </r>
    <r>
      <rPr>
        <b/>
        <sz val="11"/>
        <rFont val="Calibri"/>
        <family val="2"/>
        <scheme val="minor"/>
      </rPr>
      <t>(2024-2025)</t>
    </r>
    <r>
      <rPr>
        <sz val="11"/>
        <rFont val="Calibri"/>
        <family val="2"/>
        <scheme val="minor"/>
      </rPr>
      <t xml:space="preserve"> Resource: 3,043,541  / Non-resource: 7,800,000</t>
    </r>
  </si>
  <si>
    <r>
      <t xml:space="preserve">● </t>
    </r>
    <r>
      <rPr>
        <b/>
        <sz val="11"/>
        <rFont val="Calibri"/>
        <family val="2"/>
        <scheme val="minor"/>
      </rPr>
      <t xml:space="preserve">Gross therm </t>
    </r>
    <r>
      <rPr>
        <sz val="11"/>
        <rFont val="Calibri"/>
        <family val="2"/>
        <scheme val="minor"/>
      </rPr>
      <t xml:space="preserve">- </t>
    </r>
    <r>
      <rPr>
        <b/>
        <sz val="11"/>
        <rFont val="Calibri"/>
        <family val="2"/>
        <scheme val="minor"/>
      </rPr>
      <t>(2020)</t>
    </r>
    <r>
      <rPr>
        <sz val="11"/>
        <rFont val="Calibri"/>
        <family val="2"/>
        <scheme val="minor"/>
      </rPr>
      <t xml:space="preserve"> Resource: 788  / Non-resource: 18,000 </t>
    </r>
    <r>
      <rPr>
        <b/>
        <sz val="11"/>
        <rFont val="Calibri"/>
        <family val="2"/>
        <scheme val="minor"/>
      </rPr>
      <t xml:space="preserve"> (2021-2023)</t>
    </r>
    <r>
      <rPr>
        <sz val="11"/>
        <rFont val="Calibri"/>
        <family val="2"/>
        <scheme val="minor"/>
      </rPr>
      <t xml:space="preserve"> Resource: 7,093  / Non-resource: 23,333  </t>
    </r>
    <r>
      <rPr>
        <b/>
        <sz val="11"/>
        <rFont val="Calibri"/>
        <family val="2"/>
        <scheme val="minor"/>
      </rPr>
      <t>(2024-2025)</t>
    </r>
    <r>
      <rPr>
        <sz val="11"/>
        <rFont val="Calibri"/>
        <family val="2"/>
        <scheme val="minor"/>
      </rPr>
      <t xml:space="preserve"> Resource: 8,009  / Non-resource: 24,000</t>
    </r>
  </si>
  <si>
    <r>
      <t xml:space="preserve">● </t>
    </r>
    <r>
      <rPr>
        <b/>
        <sz val="11"/>
        <rFont val="Calibri"/>
        <family val="2"/>
        <scheme val="minor"/>
      </rPr>
      <t xml:space="preserve">Net therm </t>
    </r>
    <r>
      <rPr>
        <sz val="11"/>
        <rFont val="Calibri"/>
        <family val="2"/>
        <scheme val="minor"/>
      </rPr>
      <t xml:space="preserve">- </t>
    </r>
    <r>
      <rPr>
        <b/>
        <sz val="11"/>
        <rFont val="Calibri"/>
        <family val="2"/>
        <scheme val="minor"/>
      </rPr>
      <t>(2020)</t>
    </r>
    <r>
      <rPr>
        <sz val="11"/>
        <rFont val="Calibri"/>
        <family val="2"/>
        <scheme val="minor"/>
      </rPr>
      <t xml:space="preserve"> Resource: 748  / Non-resource: 9,000 </t>
    </r>
    <r>
      <rPr>
        <b/>
        <sz val="11"/>
        <rFont val="Calibri"/>
        <family val="2"/>
        <scheme val="minor"/>
      </rPr>
      <t xml:space="preserve"> (2021-2023)</t>
    </r>
    <r>
      <rPr>
        <sz val="11"/>
        <rFont val="Calibri"/>
        <family val="2"/>
        <scheme val="minor"/>
      </rPr>
      <t xml:space="preserve"> Resource: 6,738  / Non-resource: 11,666  </t>
    </r>
    <r>
      <rPr>
        <b/>
        <sz val="11"/>
        <rFont val="Calibri"/>
        <family val="2"/>
        <scheme val="minor"/>
      </rPr>
      <t>(2024-2025)</t>
    </r>
    <r>
      <rPr>
        <sz val="11"/>
        <rFont val="Calibri"/>
        <family val="2"/>
        <scheme val="minor"/>
      </rPr>
      <t xml:space="preserve"> Resource: 7,609  / Non-resource: 12,000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</si>
</sst>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0.0"/>
    <numFmt numFmtId="168" formatCode="#,##0.000"/>
    <numFmt numFmtId="169" formatCode="0.00000"/>
    <numFmt numFmtId="170" formatCode="0.0"/>
    <numFmt numFmtId="171" formatCode="0.0000"/>
    <numFmt numFmtId="172" formatCode="0.000"/>
    <numFmt numFmtId="173" formatCode="_(* #,##0_);_(* \(#,##0\);_(* &quot;-&quot;??_);_(@_)"/>
    <numFmt numFmtId="174" formatCode="_([$$-409]* #,##0.00_);_([$$-409]* \(#,##0.00\);_([$$-409]* &quot;-&quot;??_);_(@_)"/>
    <numFmt numFmtId="175" formatCode="0.000%"/>
    <numFmt numFmtId="176" formatCode="_(&quot;$&quot;* #,##0_);_(&quot;$&quot;* \(#,##0\);_(&quot;$&quot;* &quot;-&quot;??_);_(@_)"/>
    <numFmt numFmtId="177" formatCode="_([$$-409]* #,##0_);_([$$-409]* \(#,##0\);_([$$-409]* &quot;-&quot;??_);_(@_)"/>
  </numFmts>
  <fonts count="35" x14ac:knownFonts="1">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sz val="11"/>
      <color theme="1"/>
      <name val="Calibri"/>
      <family val="2"/>
      <scheme val="minor"/>
    </font>
    <font>
      <b/>
      <u val="singleAccounting"/>
      <sz val="11"/>
      <name val="Calibri"/>
      <family val="2"/>
      <scheme val="minor"/>
    </font>
    <font>
      <b/>
      <u/>
      <sz val="11"/>
      <name val="Calibri"/>
      <family val="2"/>
      <scheme val="minor"/>
    </font>
    <font>
      <b/>
      <sz val="1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sz val="20"/>
      <color theme="1"/>
      <name val="Calibri"/>
      <family val="2"/>
      <scheme val="minor"/>
    </font>
    <font>
      <sz val="14"/>
      <name val="Calibri"/>
      <family val="2"/>
      <scheme val="minor"/>
    </font>
    <font>
      <b/>
      <sz val="20"/>
      <name val="Calibri"/>
      <family val="2"/>
      <scheme val="minor"/>
    </font>
    <font>
      <b/>
      <sz val="28"/>
      <name val="Calibri"/>
      <family val="2"/>
      <scheme val="minor"/>
    </font>
    <font>
      <b/>
      <sz val="14"/>
      <name val="Calibri"/>
      <family val="2"/>
      <scheme val="minor"/>
    </font>
    <font>
      <sz val="11"/>
      <name val="Calibri"/>
      <family val="2"/>
      <scheme val="minor"/>
    </font>
    <font>
      <i/>
      <sz val="11"/>
      <name val="Calibri"/>
      <family val="2"/>
      <scheme val="minor"/>
    </font>
    <font>
      <sz val="11"/>
      <name val="Calibri"/>
      <family val="2"/>
    </font>
    <font>
      <b/>
      <sz val="11"/>
      <name val="Calibri"/>
      <family val="2"/>
    </font>
    <font>
      <sz val="9"/>
      <name val="Calibri"/>
      <family val="2"/>
      <scheme val="minor"/>
    </font>
    <font>
      <b/>
      <u val="singleAccounting"/>
      <sz val="14"/>
      <name val="Calibri"/>
      <family val="2"/>
      <scheme val="minor"/>
    </font>
    <font>
      <b/>
      <u/>
      <sz val="14"/>
      <name val="Calibri"/>
      <family val="2"/>
      <scheme val="minor"/>
    </font>
    <font>
      <sz val="11"/>
      <color rgb="FF00B0F0"/>
      <name val="Calibri"/>
      <family val="2"/>
      <scheme val="minor"/>
    </font>
    <font>
      <sz val="11"/>
      <color rgb="FFFF0000"/>
      <name val="Calibri"/>
      <family val="2"/>
    </font>
    <font>
      <sz val="11"/>
      <color rgb="FF00B0F0"/>
      <name val="Calibri"/>
      <family val="2"/>
    </font>
    <font>
      <u/>
      <sz val="11"/>
      <name val="Calibri"/>
      <family val="2"/>
    </font>
    <font>
      <sz val="11"/>
      <color rgb="FF000000"/>
      <name val="Calibri"/>
      <family val="2"/>
    </font>
    <font>
      <b/>
      <sz val="11"/>
      <color rgb="FF000000"/>
      <name val="Calibri"/>
      <family val="2"/>
    </font>
    <font>
      <b/>
      <sz val="11"/>
      <name val="Calibri"/>
      <family val="2"/>
    </font>
    <font>
      <sz val="11"/>
      <name val="Calibri"/>
      <family val="2"/>
    </font>
    <font>
      <sz val="11"/>
      <color rgb="FF00B0F0"/>
      <name val="Calibri"/>
      <family val="2"/>
    </font>
    <font>
      <sz val="11"/>
      <color rgb="FFFF0000"/>
      <name val="Calibri"/>
      <family val="2"/>
    </font>
    <font>
      <sz val="11"/>
      <color rgb="FF000000"/>
      <name val="Calibri"/>
      <family val="2"/>
    </font>
    <font>
      <sz val="12"/>
      <color rgb="FF15435C"/>
      <name val="Calibri"/>
      <family val="2"/>
      <scheme val="minor"/>
    </font>
  </fonts>
  <fills count="4">
    <fill>
      <patternFill patternType="none"/>
    </fill>
    <fill>
      <patternFill patternType="gray125"/>
    </fill>
    <fill>
      <patternFill patternType="solid">
        <fgColor rgb="FFC6EFCE"/>
      </patternFill>
    </fill>
    <fill>
      <patternFill patternType="solid">
        <fgColor theme="0"/>
        <bgColor indexed="64"/>
      </patternFill>
    </fill>
  </fills>
  <borders count="22">
    <border>
      <left/>
      <right/>
      <top/>
      <bottom/>
      <diagonal/>
    </border>
    <border>
      <left/>
      <right/>
      <top/>
      <bottom style="thin">
        <color indexed="64"/>
      </bottom>
      <diagonal/>
    </border>
    <border>
      <left/>
      <right/>
      <top/>
      <bottom style="thin">
        <color theme="0" tint="-0.249977111117893"/>
      </bottom>
      <diagonal/>
    </border>
    <border>
      <left style="thin">
        <color indexed="64"/>
      </left>
      <right/>
      <top/>
      <bottom style="thin">
        <color theme="0" tint="-0.249977111117893"/>
      </bottom>
      <diagonal/>
    </border>
    <border>
      <left/>
      <right/>
      <top style="thin">
        <color theme="0" tint="-0.249977111117893"/>
      </top>
      <bottom style="thin">
        <color theme="0" tint="-0.249977111117893"/>
      </bottom>
      <diagonal/>
    </border>
    <border>
      <left/>
      <right style="thin">
        <color indexed="64"/>
      </right>
      <top/>
      <bottom style="thin">
        <color theme="0" tint="-0.249977111117893"/>
      </bottom>
      <diagonal/>
    </border>
    <border>
      <left style="thin">
        <color indexed="64"/>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style="thin">
        <color indexed="64"/>
      </left>
      <right/>
      <top/>
      <bottom/>
      <diagonal/>
    </border>
    <border>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theme="0" tint="-0.249977111117893"/>
      </bottom>
      <diagonal/>
    </border>
    <border>
      <left/>
      <right/>
      <top/>
      <bottom style="thin">
        <color theme="0" tint="-0.24994659260841701"/>
      </bottom>
      <diagonal/>
    </border>
    <border>
      <left/>
      <right/>
      <top style="thin">
        <color theme="0" tint="-0.249977111117893"/>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rgb="FF000000"/>
      </bottom>
      <diagonal/>
    </border>
    <border>
      <left/>
      <right/>
      <top/>
      <bottom style="thin">
        <color rgb="FFBFBFBF"/>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1" fillId="0" borderId="0"/>
    <xf numFmtId="43" fontId="1" fillId="0" borderId="0" applyFont="0" applyFill="0" applyBorder="0" applyAlignment="0" applyProtection="0"/>
    <xf numFmtId="0" fontId="27" fillId="0" borderId="0"/>
    <xf numFmtId="44" fontId="1" fillId="0" borderId="0" applyFont="0" applyFill="0" applyBorder="0" applyAlignment="0" applyProtection="0"/>
    <xf numFmtId="0" fontId="33" fillId="0" borderId="0"/>
  </cellStyleXfs>
  <cellXfs count="409">
    <xf numFmtId="0" fontId="0" fillId="0" borderId="0" xfId="0"/>
    <xf numFmtId="0" fontId="0" fillId="3" borderId="0" xfId="0" applyFill="1"/>
    <xf numFmtId="0" fontId="0" fillId="3" borderId="0" xfId="0" applyFill="1" applyAlignment="1">
      <alignment horizontal="center"/>
    </xf>
    <xf numFmtId="0" fontId="8" fillId="3" borderId="0" xfId="0" applyFont="1" applyFill="1"/>
    <xf numFmtId="0" fontId="9" fillId="3" borderId="0" xfId="0" applyFont="1" applyFill="1" applyAlignment="1">
      <alignment horizontal="center"/>
    </xf>
    <xf numFmtId="0" fontId="10" fillId="3" borderId="0" xfId="0" applyFont="1" applyFill="1"/>
    <xf numFmtId="0" fontId="9" fillId="3" borderId="0" xfId="0" applyFont="1" applyFill="1" applyAlignment="1">
      <alignment horizontal="left" indent="4"/>
    </xf>
    <xf numFmtId="0" fontId="9" fillId="3" borderId="0" xfId="0" applyFont="1" applyFill="1"/>
    <xf numFmtId="0" fontId="9" fillId="3" borderId="1" xfId="0" applyFont="1" applyFill="1" applyBorder="1" applyAlignment="1">
      <alignment horizontal="center"/>
    </xf>
    <xf numFmtId="0" fontId="11" fillId="3" borderId="0" xfId="0" applyFont="1" applyFill="1"/>
    <xf numFmtId="0" fontId="14" fillId="3" borderId="0" xfId="0" applyFont="1" applyFill="1" applyAlignment="1">
      <alignment horizontal="center"/>
    </xf>
    <xf numFmtId="0" fontId="15" fillId="3" borderId="0" xfId="0" applyFont="1" applyFill="1"/>
    <xf numFmtId="0" fontId="16" fillId="3" borderId="0" xfId="0" applyFont="1" applyFill="1"/>
    <xf numFmtId="0" fontId="16" fillId="0" borderId="0" xfId="0" applyFont="1"/>
    <xf numFmtId="0" fontId="7" fillId="0" borderId="0" xfId="0" applyFont="1" applyAlignment="1">
      <alignment horizontal="center" vertical="center" wrapText="1"/>
    </xf>
    <xf numFmtId="0" fontId="16" fillId="0" borderId="3" xfId="0" applyFont="1" applyBorder="1" applyAlignment="1">
      <alignment horizontal="left" vertical="top" wrapText="1"/>
    </xf>
    <xf numFmtId="0" fontId="16" fillId="0" borderId="2" xfId="0" applyFont="1" applyBorder="1" applyAlignment="1">
      <alignment vertical="top" wrapText="1"/>
    </xf>
    <xf numFmtId="0" fontId="16" fillId="0" borderId="2" xfId="0" applyFont="1" applyBorder="1" applyAlignment="1">
      <alignment horizontal="left" vertical="top" wrapText="1"/>
    </xf>
    <xf numFmtId="0" fontId="16" fillId="0" borderId="5" xfId="0" applyFont="1" applyBorder="1" applyAlignment="1">
      <alignment vertical="top" wrapText="1"/>
    </xf>
    <xf numFmtId="0" fontId="16" fillId="0" borderId="4" xfId="0" applyFont="1" applyBorder="1" applyAlignment="1">
      <alignment vertical="top" wrapText="1"/>
    </xf>
    <xf numFmtId="0" fontId="16" fillId="0" borderId="0" xfId="0" applyFont="1" applyAlignment="1">
      <alignment vertical="top" wrapText="1"/>
    </xf>
    <xf numFmtId="0" fontId="16" fillId="0" borderId="0" xfId="0" applyFont="1" applyAlignment="1">
      <alignment vertical="top"/>
    </xf>
    <xf numFmtId="0" fontId="16" fillId="0" borderId="6" xfId="0" applyFont="1" applyBorder="1" applyAlignment="1">
      <alignment horizontal="left" vertical="top" wrapText="1"/>
    </xf>
    <xf numFmtId="0" fontId="16" fillId="0" borderId="4" xfId="0" applyFont="1" applyBorder="1" applyAlignment="1">
      <alignment horizontal="left" vertical="top" wrapText="1"/>
    </xf>
    <xf numFmtId="0" fontId="16" fillId="0" borderId="7" xfId="0" applyFont="1" applyBorder="1" applyAlignment="1">
      <alignment vertical="top" wrapText="1"/>
    </xf>
    <xf numFmtId="0" fontId="16" fillId="0" borderId="0" xfId="2" applyFont="1" applyFill="1" applyAlignment="1">
      <alignment horizontal="center" vertical="top" wrapText="1"/>
    </xf>
    <xf numFmtId="0" fontId="16" fillId="0" borderId="8" xfId="0" applyFont="1" applyBorder="1" applyAlignment="1">
      <alignment horizontal="left" vertical="top" wrapText="1"/>
    </xf>
    <xf numFmtId="0" fontId="16" fillId="0" borderId="9" xfId="0" applyFont="1" applyBorder="1" applyAlignment="1">
      <alignment vertical="top" wrapText="1"/>
    </xf>
    <xf numFmtId="0" fontId="16" fillId="0" borderId="9" xfId="0" applyFont="1" applyBorder="1" applyAlignment="1">
      <alignment horizontal="left" vertical="top" wrapText="1"/>
    </xf>
    <xf numFmtId="0" fontId="16" fillId="0" borderId="10" xfId="0" applyFont="1" applyBorder="1" applyAlignment="1">
      <alignment vertical="top" wrapText="1"/>
    </xf>
    <xf numFmtId="0" fontId="16" fillId="0" borderId="0" xfId="0" applyFont="1" applyAlignment="1">
      <alignment horizontal="left" vertical="top" wrapText="1"/>
    </xf>
    <xf numFmtId="0" fontId="16" fillId="0" borderId="0" xfId="0" applyFont="1" applyAlignment="1">
      <alignment horizontal="center" vertical="top" wrapText="1"/>
    </xf>
    <xf numFmtId="0" fontId="16" fillId="0" borderId="11" xfId="0" applyFont="1" applyBorder="1" applyAlignment="1">
      <alignment horizontal="left" vertical="top" wrapText="1"/>
    </xf>
    <xf numFmtId="0" fontId="16" fillId="0" borderId="12" xfId="0" applyFont="1" applyBorder="1"/>
    <xf numFmtId="0" fontId="7" fillId="0" borderId="12" xfId="0" applyFont="1" applyBorder="1" applyAlignment="1">
      <alignment horizontal="center" vertical="center" wrapText="1"/>
    </xf>
    <xf numFmtId="0" fontId="17" fillId="3" borderId="0" xfId="0" applyFont="1" applyFill="1"/>
    <xf numFmtId="0" fontId="21" fillId="3" borderId="0" xfId="0" applyFont="1" applyFill="1" applyAlignment="1">
      <alignment horizontal="center" wrapText="1"/>
    </xf>
    <xf numFmtId="0" fontId="7" fillId="3" borderId="0" xfId="0" applyFont="1" applyFill="1" applyAlignment="1">
      <alignment horizontal="left" vertical="top" shrinkToFit="1"/>
    </xf>
    <xf numFmtId="0" fontId="4"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16" fillId="3" borderId="13" xfId="0" applyFont="1" applyFill="1" applyBorder="1" applyAlignment="1">
      <alignment horizontal="center" vertical="top" wrapText="1"/>
    </xf>
    <xf numFmtId="0" fontId="15" fillId="3" borderId="0" xfId="0" applyFont="1" applyFill="1" applyAlignment="1">
      <alignment wrapText="1"/>
    </xf>
    <xf numFmtId="0" fontId="7" fillId="3" borderId="0" xfId="0" applyFont="1" applyFill="1" applyAlignment="1">
      <alignment wrapText="1"/>
    </xf>
    <xf numFmtId="0" fontId="12" fillId="3" borderId="0" xfId="0" applyFont="1" applyFill="1" applyAlignment="1">
      <alignment wrapText="1"/>
    </xf>
    <xf numFmtId="0" fontId="0" fillId="0" borderId="0" xfId="0" applyAlignment="1">
      <alignment vertical="top"/>
    </xf>
    <xf numFmtId="0" fontId="0" fillId="0" borderId="16" xfId="0" applyBorder="1" applyAlignment="1">
      <alignment vertical="top"/>
    </xf>
    <xf numFmtId="0" fontId="12" fillId="3" borderId="0" xfId="0" applyFont="1" applyFill="1" applyAlignment="1">
      <alignment vertical="top"/>
    </xf>
    <xf numFmtId="0" fontId="16" fillId="3" borderId="0" xfId="0" applyFont="1" applyFill="1" applyAlignment="1">
      <alignment vertical="top"/>
    </xf>
    <xf numFmtId="0" fontId="15" fillId="3" borderId="0" xfId="0" applyFont="1" applyFill="1" applyAlignment="1">
      <alignment horizontal="center" vertical="center"/>
    </xf>
    <xf numFmtId="0" fontId="7" fillId="3" borderId="0" xfId="0" applyFont="1" applyFill="1" applyAlignment="1">
      <alignment horizontal="center" vertical="center"/>
    </xf>
    <xf numFmtId="0" fontId="0" fillId="0" borderId="0" xfId="0" applyAlignment="1">
      <alignment horizontal="center" vertical="center"/>
    </xf>
    <xf numFmtId="0" fontId="12" fillId="3" borderId="0" xfId="0" applyFont="1" applyFill="1" applyAlignment="1">
      <alignment horizontal="center" vertical="center"/>
    </xf>
    <xf numFmtId="0" fontId="21" fillId="3" borderId="0" xfId="0" applyFont="1" applyFill="1" applyAlignment="1">
      <alignment horizontal="center" vertical="center" wrapText="1"/>
    </xf>
    <xf numFmtId="0" fontId="22" fillId="3" borderId="0" xfId="0" applyFont="1" applyFill="1" applyAlignment="1">
      <alignment wrapText="1"/>
    </xf>
    <xf numFmtId="0" fontId="15" fillId="3" borderId="0" xfId="0" applyFont="1" applyFill="1" applyAlignment="1">
      <alignment horizontal="left"/>
    </xf>
    <xf numFmtId="0" fontId="7" fillId="3" borderId="0" xfId="0" applyFont="1" applyFill="1" applyAlignment="1">
      <alignment horizontal="left"/>
    </xf>
    <xf numFmtId="0" fontId="12" fillId="3" borderId="0" xfId="0" applyFont="1" applyFill="1" applyAlignment="1">
      <alignment horizontal="left"/>
    </xf>
    <xf numFmtId="0" fontId="21" fillId="3" borderId="0" xfId="0" applyFont="1" applyFill="1" applyAlignment="1">
      <alignment horizontal="left" wrapText="1"/>
    </xf>
    <xf numFmtId="0" fontId="0" fillId="0" borderId="0" xfId="0" applyAlignment="1">
      <alignment horizontal="left"/>
    </xf>
    <xf numFmtId="0" fontId="0" fillId="0" borderId="15"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4" xfId="0" applyBorder="1" applyAlignment="1">
      <alignment horizontal="center" vertical="top"/>
    </xf>
    <xf numFmtId="0" fontId="0" fillId="0" borderId="15" xfId="0" applyBorder="1" applyAlignment="1">
      <alignment horizontal="left" vertical="top" wrapText="1"/>
    </xf>
    <xf numFmtId="0" fontId="0" fillId="0" borderId="16" xfId="0" applyBorder="1" applyAlignment="1">
      <alignment horizontal="left" vertical="top"/>
    </xf>
    <xf numFmtId="0" fontId="0" fillId="0" borderId="13" xfId="0" applyBorder="1" applyAlignment="1">
      <alignment horizontal="left" vertical="top" wrapText="1"/>
    </xf>
    <xf numFmtId="0" fontId="0" fillId="0" borderId="2" xfId="0" applyBorder="1" applyAlignment="1">
      <alignment horizontal="left" vertical="top"/>
    </xf>
    <xf numFmtId="0" fontId="0" fillId="0" borderId="14" xfId="0" applyBorder="1" applyAlignment="1">
      <alignment horizontal="left" vertical="top" wrapText="1"/>
    </xf>
    <xf numFmtId="0" fontId="0" fillId="0" borderId="4" xfId="0" applyBorder="1" applyAlignment="1">
      <alignment horizontal="left" vertical="top" wrapText="1"/>
    </xf>
    <xf numFmtId="0" fontId="0" fillId="0" borderId="16" xfId="0" applyBorder="1" applyAlignment="1">
      <alignment horizontal="left" vertical="top" wrapText="1"/>
    </xf>
    <xf numFmtId="0" fontId="4" fillId="0" borderId="0" xfId="0" applyFont="1" applyAlignment="1">
      <alignment horizontal="left" vertical="top" wrapText="1"/>
    </xf>
    <xf numFmtId="0" fontId="0" fillId="3" borderId="2" xfId="0" applyFill="1" applyBorder="1" applyAlignment="1">
      <alignment horizontal="left" vertical="top" wrapText="1" shrinkToFit="1"/>
    </xf>
    <xf numFmtId="0" fontId="0" fillId="3" borderId="0" xfId="0" applyFill="1" applyAlignment="1">
      <alignment horizontal="left" vertical="top" shrinkToFit="1"/>
    </xf>
    <xf numFmtId="0" fontId="16" fillId="3" borderId="2" xfId="0" applyFont="1" applyFill="1" applyBorder="1" applyAlignment="1">
      <alignment horizontal="left" vertical="top"/>
    </xf>
    <xf numFmtId="3" fontId="18" fillId="3" borderId="0" xfId="0" applyNumberFormat="1" applyFont="1" applyFill="1" applyAlignment="1">
      <alignment horizontal="left" vertical="top" wrapText="1"/>
    </xf>
    <xf numFmtId="3" fontId="18" fillId="3" borderId="0" xfId="0" applyNumberFormat="1" applyFont="1" applyFill="1" applyAlignment="1">
      <alignment horizontal="left" vertical="top" shrinkToFit="1"/>
    </xf>
    <xf numFmtId="3" fontId="18" fillId="3" borderId="2" xfId="0" applyNumberFormat="1" applyFont="1" applyFill="1" applyBorder="1" applyAlignment="1">
      <alignment horizontal="left" vertical="top" shrinkToFit="1"/>
    </xf>
    <xf numFmtId="3" fontId="18" fillId="3" borderId="2" xfId="0" applyNumberFormat="1" applyFont="1" applyFill="1" applyBorder="1" applyAlignment="1">
      <alignment horizontal="left" vertical="top" wrapText="1" shrinkToFit="1"/>
    </xf>
    <xf numFmtId="164" fontId="16" fillId="3" borderId="0" xfId="0" applyNumberFormat="1" applyFont="1" applyFill="1" applyAlignment="1">
      <alignment horizontal="left" vertical="top"/>
    </xf>
    <xf numFmtId="0" fontId="4" fillId="3" borderId="0" xfId="0" applyFont="1" applyFill="1" applyAlignment="1">
      <alignment horizontal="left" vertical="top"/>
    </xf>
    <xf numFmtId="0" fontId="19" fillId="3" borderId="0" xfId="0" applyFont="1" applyFill="1" applyAlignment="1">
      <alignment horizontal="left" vertical="top"/>
    </xf>
    <xf numFmtId="3" fontId="18" fillId="3" borderId="0" xfId="0" applyNumberFormat="1" applyFont="1" applyFill="1" applyAlignment="1">
      <alignment horizontal="left" vertical="top" wrapText="1" shrinkToFit="1"/>
    </xf>
    <xf numFmtId="164" fontId="16" fillId="3" borderId="0" xfId="0" applyNumberFormat="1" applyFont="1" applyFill="1" applyAlignment="1">
      <alignment horizontal="left" vertical="top" wrapText="1"/>
    </xf>
    <xf numFmtId="0" fontId="0" fillId="3" borderId="2" xfId="0" applyFill="1" applyBorder="1" applyAlignment="1">
      <alignment horizontal="left" vertical="top"/>
    </xf>
    <xf numFmtId="0" fontId="16" fillId="3" borderId="2" xfId="0" applyFont="1" applyFill="1" applyBorder="1" applyAlignment="1">
      <alignment horizontal="left" vertical="top" wrapText="1" shrinkToFit="1"/>
    </xf>
    <xf numFmtId="0" fontId="0" fillId="3" borderId="0" xfId="0" applyFill="1" applyAlignment="1">
      <alignment horizontal="left" vertical="top" wrapText="1" shrinkToFit="1"/>
    </xf>
    <xf numFmtId="10" fontId="18" fillId="3" borderId="0" xfId="1" applyNumberFormat="1" applyFont="1" applyFill="1" applyAlignment="1">
      <alignment horizontal="left" vertical="top" shrinkToFit="1"/>
    </xf>
    <xf numFmtId="3" fontId="18" fillId="0" borderId="0" xfId="3" applyNumberFormat="1" applyFont="1" applyAlignment="1">
      <alignment horizontal="left" vertical="top" wrapText="1" shrinkToFit="1"/>
    </xf>
    <xf numFmtId="3" fontId="18" fillId="0" borderId="2" xfId="3" applyNumberFormat="1" applyFont="1" applyBorder="1" applyAlignment="1">
      <alignment horizontal="left" vertical="top" wrapText="1" shrinkToFit="1"/>
    </xf>
    <xf numFmtId="0" fontId="20" fillId="3" borderId="0" xfId="0" applyFont="1" applyFill="1" applyAlignment="1">
      <alignment horizontal="left" vertical="top" wrapText="1" shrinkToFit="1"/>
    </xf>
    <xf numFmtId="3" fontId="16" fillId="3" borderId="0" xfId="0" applyNumberFormat="1" applyFont="1" applyFill="1" applyAlignment="1">
      <alignment horizontal="left" vertical="top"/>
    </xf>
    <xf numFmtId="37" fontId="0" fillId="3" borderId="0" xfId="0" applyNumberFormat="1" applyFill="1" applyAlignment="1">
      <alignment horizontal="left" vertical="top"/>
    </xf>
    <xf numFmtId="0" fontId="23" fillId="3" borderId="0" xfId="0" applyFont="1" applyFill="1" applyAlignment="1">
      <alignment horizontal="left" vertical="top"/>
    </xf>
    <xf numFmtId="0" fontId="18" fillId="3" borderId="0" xfId="0" applyFont="1" applyFill="1" applyAlignment="1">
      <alignment horizontal="left" vertical="top" shrinkToFit="1"/>
    </xf>
    <xf numFmtId="9" fontId="18" fillId="3" borderId="0" xfId="1" applyFont="1" applyFill="1" applyAlignment="1">
      <alignment horizontal="left" vertical="top" shrinkToFit="1"/>
    </xf>
    <xf numFmtId="3" fontId="0" fillId="0" borderId="13" xfId="0" applyNumberFormat="1" applyBorder="1" applyAlignment="1">
      <alignment horizontal="center" vertical="center"/>
    </xf>
    <xf numFmtId="0" fontId="0" fillId="0" borderId="0" xfId="0" applyFill="1" applyAlignment="1">
      <alignment horizontal="left" vertical="top"/>
    </xf>
    <xf numFmtId="0" fontId="16" fillId="0" borderId="0" xfId="0" applyFont="1" applyFill="1" applyAlignment="1">
      <alignment horizontal="left" vertical="top"/>
    </xf>
    <xf numFmtId="3" fontId="18" fillId="0" borderId="0" xfId="0" applyNumberFormat="1" applyFont="1" applyFill="1" applyAlignment="1">
      <alignment horizontal="left" vertical="top" wrapText="1"/>
    </xf>
    <xf numFmtId="0" fontId="0" fillId="0" borderId="0" xfId="0" applyFill="1" applyAlignment="1">
      <alignment horizontal="left" vertical="top" shrinkToFit="1"/>
    </xf>
    <xf numFmtId="3" fontId="18" fillId="0" borderId="0" xfId="0" applyNumberFormat="1" applyFont="1" applyFill="1" applyAlignment="1">
      <alignment horizontal="left" vertical="top" shrinkToFit="1"/>
    </xf>
    <xf numFmtId="164" fontId="16" fillId="0" borderId="0" xfId="0" applyNumberFormat="1" applyFont="1" applyFill="1" applyAlignment="1">
      <alignment horizontal="left" vertical="top"/>
    </xf>
    <xf numFmtId="0" fontId="18" fillId="0" borderId="0" xfId="0" applyFont="1" applyFill="1" applyAlignment="1">
      <alignment horizontal="left" vertical="top" shrinkToFit="1"/>
    </xf>
    <xf numFmtId="0" fontId="7" fillId="0" borderId="0" xfId="0" applyFont="1" applyFill="1" applyAlignment="1">
      <alignment horizontal="left" vertical="top" indent="2"/>
    </xf>
    <xf numFmtId="0" fontId="16" fillId="0" borderId="0" xfId="0" applyFont="1" applyFill="1" applyAlignment="1">
      <alignment horizontal="left" vertical="top" shrinkToFit="1"/>
    </xf>
    <xf numFmtId="0" fontId="16" fillId="0" borderId="2" xfId="0" applyFont="1" applyFill="1" applyBorder="1" applyAlignment="1">
      <alignment horizontal="left" vertical="top"/>
    </xf>
    <xf numFmtId="3" fontId="18" fillId="0" borderId="2" xfId="0" applyNumberFormat="1" applyFont="1" applyFill="1" applyBorder="1" applyAlignment="1">
      <alignment horizontal="left" vertical="top" shrinkToFit="1"/>
    </xf>
    <xf numFmtId="3" fontId="18" fillId="0" borderId="2" xfId="0" applyNumberFormat="1" applyFont="1" applyFill="1" applyBorder="1" applyAlignment="1">
      <alignment horizontal="left" vertical="top" wrapText="1" shrinkToFit="1"/>
    </xf>
    <xf numFmtId="0" fontId="0" fillId="0" borderId="2" xfId="0" applyFill="1" applyBorder="1" applyAlignment="1">
      <alignment horizontal="left" vertical="top"/>
    </xf>
    <xf numFmtId="3" fontId="16" fillId="0" borderId="0" xfId="0" applyNumberFormat="1" applyFont="1" applyFill="1" applyAlignment="1">
      <alignment horizontal="left" vertical="top"/>
    </xf>
    <xf numFmtId="0" fontId="16" fillId="0" borderId="2" xfId="0" applyFont="1" applyFill="1" applyBorder="1" applyAlignment="1">
      <alignment horizontal="left" vertical="top" wrapText="1"/>
    </xf>
    <xf numFmtId="165" fontId="16" fillId="0" borderId="4" xfId="2" applyNumberFormat="1" applyFont="1" applyFill="1" applyBorder="1" applyAlignment="1">
      <alignment horizontal="center" vertical="top" wrapText="1"/>
    </xf>
    <xf numFmtId="9" fontId="18" fillId="0" borderId="0" xfId="1" applyFont="1" applyFill="1" applyAlignment="1">
      <alignment horizontal="left" vertical="top" shrinkToFit="1"/>
    </xf>
    <xf numFmtId="3" fontId="26" fillId="0" borderId="0" xfId="0" applyNumberFormat="1" applyFont="1" applyFill="1" applyAlignment="1">
      <alignment horizontal="left" vertical="top" shrinkToFit="1"/>
    </xf>
    <xf numFmtId="3" fontId="26" fillId="0" borderId="2" xfId="0" applyNumberFormat="1" applyFont="1" applyFill="1" applyBorder="1" applyAlignment="1">
      <alignment horizontal="left" vertical="top" shrinkToFit="1"/>
    </xf>
    <xf numFmtId="10" fontId="0" fillId="0" borderId="13" xfId="1" applyNumberFormat="1" applyFont="1" applyBorder="1" applyAlignment="1">
      <alignment horizontal="center" vertical="center"/>
    </xf>
    <xf numFmtId="0" fontId="6" fillId="0" borderId="0" xfId="2" applyFont="1" applyFill="1" applyBorder="1" applyAlignment="1">
      <alignment horizontal="center" vertical="center" wrapText="1"/>
    </xf>
    <xf numFmtId="0" fontId="16" fillId="3" borderId="0" xfId="0" applyFont="1" applyFill="1" applyAlignment="1">
      <alignment horizontal="left" vertical="top"/>
    </xf>
    <xf numFmtId="0" fontId="18" fillId="3" borderId="0" xfId="0" applyFont="1" applyFill="1" applyAlignment="1">
      <alignment horizontal="left" vertical="top" wrapText="1" shrinkToFit="1"/>
    </xf>
    <xf numFmtId="0" fontId="19" fillId="3" borderId="0" xfId="0" applyFont="1" applyFill="1" applyAlignment="1">
      <alignment horizontal="left" vertical="top" wrapText="1" shrinkToFit="1"/>
    </xf>
    <xf numFmtId="0" fontId="7" fillId="3" borderId="0" xfId="0" applyFont="1" applyFill="1" applyAlignment="1">
      <alignment horizontal="left" vertical="top"/>
    </xf>
    <xf numFmtId="0" fontId="3" fillId="3" borderId="0" xfId="0" applyFont="1" applyFill="1" applyAlignment="1">
      <alignment horizontal="left" vertical="top"/>
    </xf>
    <xf numFmtId="0" fontId="0" fillId="3" borderId="0" xfId="0" applyFill="1" applyAlignment="1">
      <alignment horizontal="left" vertical="top" wrapText="1"/>
    </xf>
    <xf numFmtId="0" fontId="0" fillId="3" borderId="0" xfId="0" applyFill="1" applyAlignment="1">
      <alignment horizontal="left" vertical="top"/>
    </xf>
    <xf numFmtId="0" fontId="7" fillId="0" borderId="0" xfId="0" applyFont="1" applyFill="1" applyAlignment="1">
      <alignment horizontal="left" vertical="top" wrapText="1" shrinkToFit="1"/>
    </xf>
    <xf numFmtId="3" fontId="25" fillId="3" borderId="0" xfId="0" applyNumberFormat="1" applyFont="1" applyFill="1" applyAlignment="1">
      <alignment horizontal="left" vertical="top" shrinkToFit="1"/>
    </xf>
    <xf numFmtId="0" fontId="18" fillId="0" borderId="0" xfId="1" applyNumberFormat="1" applyFont="1" applyFill="1" applyAlignment="1">
      <alignment horizontal="left" vertical="top" shrinkToFit="1"/>
    </xf>
    <xf numFmtId="0" fontId="18" fillId="0" borderId="2" xfId="1" applyNumberFormat="1" applyFont="1" applyFill="1" applyBorder="1" applyAlignment="1">
      <alignment horizontal="left" vertical="top" shrinkToFit="1"/>
    </xf>
    <xf numFmtId="10" fontId="18" fillId="0" borderId="0" xfId="1" applyNumberFormat="1" applyFont="1" applyFill="1" applyAlignment="1">
      <alignment horizontal="left" vertical="top" shrinkToFit="1"/>
    </xf>
    <xf numFmtId="0" fontId="4" fillId="0" borderId="0" xfId="0" applyFont="1" applyAlignment="1">
      <alignment horizontal="center" vertical="center"/>
    </xf>
    <xf numFmtId="0" fontId="18" fillId="3" borderId="1" xfId="0" applyFont="1" applyFill="1" applyBorder="1" applyAlignment="1">
      <alignment horizontal="center" vertical="center" wrapText="1" shrinkToFit="1"/>
    </xf>
    <xf numFmtId="0" fontId="0" fillId="3" borderId="0" xfId="0" applyFill="1" applyAlignment="1">
      <alignment horizontal="center" vertical="center" wrapText="1"/>
    </xf>
    <xf numFmtId="0" fontId="18" fillId="3" borderId="1" xfId="0" applyFont="1" applyFill="1" applyBorder="1" applyAlignment="1">
      <alignment horizontal="center" vertical="center" wrapText="1"/>
    </xf>
    <xf numFmtId="0" fontId="16" fillId="3" borderId="0" xfId="0" applyFont="1" applyFill="1" applyAlignment="1">
      <alignment horizontal="center" vertical="center"/>
    </xf>
    <xf numFmtId="0" fontId="18" fillId="3" borderId="1" xfId="0" applyFont="1" applyFill="1" applyBorder="1" applyAlignment="1">
      <alignment horizontal="center" vertical="center" shrinkToFit="1"/>
    </xf>
    <xf numFmtId="0" fontId="18" fillId="3" borderId="0" xfId="0" applyFont="1" applyFill="1" applyAlignment="1">
      <alignment horizontal="center" vertical="center" wrapText="1" shrinkToFit="1"/>
    </xf>
    <xf numFmtId="0" fontId="0" fillId="3" borderId="1" xfId="0" applyFill="1" applyBorder="1" applyAlignment="1">
      <alignment horizontal="center" vertical="center" wrapText="1"/>
    </xf>
    <xf numFmtId="0" fontId="0" fillId="3" borderId="0" xfId="0" applyFill="1" applyAlignment="1">
      <alignment horizontal="center" vertical="center"/>
    </xf>
    <xf numFmtId="0" fontId="18" fillId="3" borderId="0" xfId="0" applyFont="1" applyFill="1" applyAlignment="1">
      <alignment horizontal="left" vertical="top" wrapText="1"/>
    </xf>
    <xf numFmtId="0" fontId="4" fillId="3" borderId="0" xfId="0" applyFont="1" applyFill="1" applyAlignment="1">
      <alignment horizontal="left" vertical="top" shrinkToFit="1"/>
    </xf>
    <xf numFmtId="0" fontId="16" fillId="0" borderId="0" xfId="0" applyFont="1" applyAlignment="1">
      <alignment horizontal="left" vertical="top"/>
    </xf>
    <xf numFmtId="0" fontId="16" fillId="0" borderId="1" xfId="0" applyFont="1" applyFill="1" applyBorder="1" applyAlignment="1">
      <alignment horizontal="center" vertical="center" wrapText="1"/>
    </xf>
    <xf numFmtId="0" fontId="16" fillId="0" borderId="0" xfId="0" applyFont="1" applyFill="1" applyAlignment="1">
      <alignment horizontal="center" vertical="center" wrapText="1"/>
    </xf>
    <xf numFmtId="0" fontId="18" fillId="0" borderId="0" xfId="0" applyFont="1" applyFill="1" applyAlignment="1">
      <alignment horizontal="center" vertical="center" wrapText="1" shrinkToFit="1"/>
    </xf>
    <xf numFmtId="2" fontId="16" fillId="0" borderId="0" xfId="0" applyNumberFormat="1" applyFont="1" applyFill="1" applyAlignment="1">
      <alignment horizontal="left" vertical="top"/>
    </xf>
    <xf numFmtId="170" fontId="16" fillId="0" borderId="0" xfId="0" applyNumberFormat="1" applyFont="1" applyFill="1" applyAlignment="1">
      <alignment horizontal="left" vertical="top"/>
    </xf>
    <xf numFmtId="171" fontId="16" fillId="0" borderId="0" xfId="0" applyNumberFormat="1" applyFont="1" applyFill="1" applyAlignment="1">
      <alignment horizontal="left" vertical="top"/>
    </xf>
    <xf numFmtId="167" fontId="18" fillId="0" borderId="0" xfId="0" applyNumberFormat="1" applyFont="1" applyFill="1" applyAlignment="1">
      <alignment horizontal="left" vertical="top" shrinkToFit="1"/>
    </xf>
    <xf numFmtId="1" fontId="16" fillId="0" borderId="0" xfId="0" applyNumberFormat="1" applyFont="1" applyFill="1" applyAlignment="1">
      <alignment horizontal="left" vertical="top"/>
    </xf>
    <xf numFmtId="3" fontId="16" fillId="0" borderId="2" xfId="0" applyNumberFormat="1" applyFont="1" applyFill="1" applyBorder="1" applyAlignment="1">
      <alignment horizontal="left" vertical="top"/>
    </xf>
    <xf numFmtId="1" fontId="16" fillId="0" borderId="2" xfId="0" applyNumberFormat="1" applyFont="1" applyFill="1" applyBorder="1" applyAlignment="1">
      <alignment horizontal="left" vertical="top"/>
    </xf>
    <xf numFmtId="170" fontId="16" fillId="0" borderId="2" xfId="0" applyNumberFormat="1" applyFont="1" applyFill="1" applyBorder="1" applyAlignment="1">
      <alignment horizontal="left" vertical="top"/>
    </xf>
    <xf numFmtId="171" fontId="16" fillId="0" borderId="2" xfId="0" applyNumberFormat="1" applyFont="1" applyFill="1" applyBorder="1" applyAlignment="1">
      <alignment horizontal="left" vertical="top"/>
    </xf>
    <xf numFmtId="2" fontId="16" fillId="0" borderId="2" xfId="0" applyNumberFormat="1" applyFont="1" applyFill="1" applyBorder="1" applyAlignment="1">
      <alignment horizontal="left" vertical="top"/>
    </xf>
    <xf numFmtId="2" fontId="16" fillId="0" borderId="2" xfId="4" applyNumberFormat="1" applyFont="1" applyFill="1" applyBorder="1" applyAlignment="1">
      <alignment horizontal="left" vertical="top"/>
    </xf>
    <xf numFmtId="1" fontId="16" fillId="0" borderId="2" xfId="4" applyNumberFormat="1" applyFont="1" applyFill="1" applyBorder="1" applyAlignment="1">
      <alignment horizontal="left" vertical="top"/>
    </xf>
    <xf numFmtId="9" fontId="16" fillId="0" borderId="0" xfId="1" applyFont="1" applyFill="1" applyAlignment="1">
      <alignment horizontal="left" vertical="top"/>
    </xf>
    <xf numFmtId="10" fontId="16" fillId="0" borderId="0" xfId="1" applyNumberFormat="1" applyFont="1" applyFill="1" applyAlignment="1">
      <alignment horizontal="left" vertical="top"/>
    </xf>
    <xf numFmtId="9" fontId="16" fillId="0" borderId="2" xfId="1" applyFont="1" applyFill="1" applyBorder="1" applyAlignment="1">
      <alignment horizontal="left" vertical="top"/>
    </xf>
    <xf numFmtId="10" fontId="0" fillId="0" borderId="0" xfId="1" applyNumberFormat="1" applyFont="1" applyFill="1" applyAlignment="1">
      <alignment horizontal="left" vertical="top"/>
    </xf>
    <xf numFmtId="10" fontId="16" fillId="0" borderId="2" xfId="1" applyNumberFormat="1" applyFont="1" applyFill="1" applyBorder="1" applyAlignment="1">
      <alignment horizontal="left" vertical="top"/>
    </xf>
    <xf numFmtId="3" fontId="18" fillId="0" borderId="0" xfId="0" applyNumberFormat="1" applyFont="1" applyFill="1" applyAlignment="1">
      <alignment horizontal="left" vertical="top" wrapText="1" shrinkToFit="1"/>
    </xf>
    <xf numFmtId="9" fontId="16" fillId="0" borderId="0" xfId="1" applyNumberFormat="1" applyFont="1" applyFill="1" applyAlignment="1">
      <alignment horizontal="left" vertical="top"/>
    </xf>
    <xf numFmtId="9" fontId="16" fillId="0" borderId="0" xfId="0" applyNumberFormat="1" applyFont="1" applyFill="1" applyAlignment="1">
      <alignment horizontal="left" vertical="top"/>
    </xf>
    <xf numFmtId="3" fontId="16" fillId="0" borderId="0" xfId="4" applyNumberFormat="1" applyFont="1" applyFill="1" applyAlignment="1">
      <alignment horizontal="left" vertical="top"/>
    </xf>
    <xf numFmtId="37" fontId="16" fillId="0" borderId="0" xfId="4" applyNumberFormat="1" applyFont="1" applyFill="1" applyAlignment="1">
      <alignment horizontal="left" vertical="top"/>
    </xf>
    <xf numFmtId="3" fontId="18" fillId="0" borderId="0" xfId="0" applyNumberFormat="1" applyFont="1" applyFill="1" applyBorder="1" applyAlignment="1">
      <alignment horizontal="left" vertical="top" shrinkToFit="1"/>
    </xf>
    <xf numFmtId="3" fontId="0" fillId="0" borderId="0" xfId="4" applyNumberFormat="1" applyFont="1" applyFill="1" applyAlignment="1">
      <alignment horizontal="left" vertical="top"/>
    </xf>
    <xf numFmtId="37" fontId="0" fillId="0" borderId="2" xfId="4" applyNumberFormat="1" applyFont="1" applyFill="1" applyBorder="1" applyAlignment="1">
      <alignment horizontal="left" vertical="top"/>
    </xf>
    <xf numFmtId="4" fontId="0" fillId="0" borderId="15" xfId="0" applyNumberFormat="1" applyBorder="1" applyAlignment="1">
      <alignment horizontal="center" vertical="center"/>
    </xf>
    <xf numFmtId="4" fontId="0" fillId="0" borderId="13" xfId="0" applyNumberFormat="1" applyBorder="1" applyAlignment="1">
      <alignment horizontal="center" vertical="center"/>
    </xf>
    <xf numFmtId="4" fontId="0" fillId="0" borderId="4" xfId="0" applyNumberFormat="1" applyBorder="1" applyAlignment="1">
      <alignment horizontal="center" vertical="center"/>
    </xf>
    <xf numFmtId="10" fontId="0" fillId="0" borderId="4" xfId="1" applyNumberFormat="1" applyFont="1" applyBorder="1" applyAlignment="1">
      <alignment horizontal="center" vertical="center"/>
    </xf>
    <xf numFmtId="10" fontId="0" fillId="0" borderId="15" xfId="1" applyNumberFormat="1" applyFont="1" applyBorder="1" applyAlignment="1">
      <alignment horizontal="center" vertical="center"/>
    </xf>
    <xf numFmtId="0" fontId="34" fillId="0" borderId="0" xfId="0" applyFont="1"/>
    <xf numFmtId="0" fontId="21" fillId="3" borderId="0" xfId="0" applyFont="1" applyFill="1" applyAlignment="1">
      <alignment horizontal="center" wrapText="1"/>
    </xf>
    <xf numFmtId="165" fontId="0" fillId="0" borderId="4" xfId="6" applyNumberFormat="1" applyFont="1" applyBorder="1" applyAlignment="1">
      <alignment horizontal="center" vertical="center"/>
    </xf>
    <xf numFmtId="165" fontId="0" fillId="0" borderId="13" xfId="6" applyNumberFormat="1" applyFont="1" applyBorder="1" applyAlignment="1">
      <alignment horizontal="center" vertical="center"/>
    </xf>
    <xf numFmtId="165" fontId="0" fillId="0" borderId="15" xfId="6" applyNumberFormat="1" applyFont="1" applyBorder="1" applyAlignment="1">
      <alignment horizontal="center" vertical="center"/>
    </xf>
    <xf numFmtId="165" fontId="0" fillId="0" borderId="13" xfId="0" applyNumberFormat="1" applyBorder="1" applyAlignment="1">
      <alignment horizontal="center" vertical="center"/>
    </xf>
    <xf numFmtId="165" fontId="16" fillId="0" borderId="4" xfId="6" applyNumberFormat="1" applyFont="1" applyFill="1" applyBorder="1" applyAlignment="1">
      <alignment horizontal="center" vertical="top" wrapText="1"/>
    </xf>
    <xf numFmtId="0" fontId="4" fillId="0" borderId="0" xfId="0" applyFont="1" applyFill="1" applyAlignment="1">
      <alignment horizontal="left" vertical="top"/>
    </xf>
    <xf numFmtId="0" fontId="7" fillId="0" borderId="0" xfId="0" applyFont="1" applyFill="1" applyAlignment="1">
      <alignment horizontal="left" vertical="top" shrinkToFit="1"/>
    </xf>
    <xf numFmtId="0" fontId="7" fillId="0" borderId="0" xfId="0" applyFont="1" applyFill="1" applyAlignment="1">
      <alignment horizontal="left" vertical="top" indent="2" shrinkToFit="1"/>
    </xf>
    <xf numFmtId="0" fontId="19" fillId="0" borderId="0" xfId="0" applyFont="1" applyFill="1" applyAlignment="1">
      <alignment horizontal="left" vertical="top" shrinkToFit="1"/>
    </xf>
    <xf numFmtId="0" fontId="4" fillId="0" borderId="0" xfId="0" applyFont="1" applyFill="1" applyAlignment="1">
      <alignment horizontal="center" vertical="center"/>
    </xf>
    <xf numFmtId="0" fontId="7" fillId="0" borderId="0" xfId="0" applyFont="1" applyFill="1" applyAlignment="1">
      <alignment horizontal="center" vertical="center" shrinkToFit="1"/>
    </xf>
    <xf numFmtId="0" fontId="18" fillId="0" borderId="1" xfId="0" applyFont="1" applyFill="1" applyBorder="1" applyAlignment="1">
      <alignment horizontal="center" vertical="center" shrinkToFit="1"/>
    </xf>
    <xf numFmtId="0" fontId="0" fillId="0" borderId="0" xfId="0" applyFill="1" applyAlignment="1">
      <alignment horizontal="center" vertical="center"/>
    </xf>
    <xf numFmtId="0" fontId="18" fillId="0" borderId="1" xfId="0" applyFont="1" applyFill="1" applyBorder="1" applyAlignment="1">
      <alignment horizontal="center" vertical="center" wrapText="1" shrinkToFit="1"/>
    </xf>
    <xf numFmtId="0" fontId="16"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0" xfId="0" applyFont="1" applyFill="1" applyAlignment="1">
      <alignment horizontal="center" vertical="center" wrapText="1"/>
    </xf>
    <xf numFmtId="0" fontId="16" fillId="0" borderId="2" xfId="0" applyFont="1" applyFill="1" applyBorder="1" applyAlignment="1">
      <alignment horizontal="left" vertical="top" shrinkToFit="1"/>
    </xf>
    <xf numFmtId="0" fontId="16" fillId="0" borderId="0" xfId="0" applyFont="1" applyFill="1" applyAlignment="1">
      <alignment horizontal="left" vertical="top" indent="2" shrinkToFit="1"/>
    </xf>
    <xf numFmtId="0" fontId="3" fillId="0" borderId="0" xfId="0" applyFont="1" applyFill="1" applyAlignment="1">
      <alignment horizontal="left" vertical="top"/>
    </xf>
    <xf numFmtId="2" fontId="16" fillId="0" borderId="4" xfId="1" applyNumberFormat="1" applyFont="1" applyFill="1" applyBorder="1" applyAlignment="1">
      <alignment horizontal="center" vertical="top" wrapText="1"/>
    </xf>
    <xf numFmtId="0" fontId="28" fillId="0" borderId="0" xfId="5" applyFont="1" applyFill="1" applyBorder="1" applyAlignment="1">
      <alignment horizontal="left" vertical="top"/>
    </xf>
    <xf numFmtId="0" fontId="30" fillId="0" borderId="0" xfId="5" applyFont="1" applyFill="1" applyBorder="1" applyAlignment="1">
      <alignment horizontal="left" vertical="top" shrinkToFit="1"/>
    </xf>
    <xf numFmtId="3" fontId="30" fillId="0" borderId="0" xfId="5" applyNumberFormat="1" applyFont="1" applyFill="1" applyBorder="1" applyAlignment="1">
      <alignment horizontal="left" vertical="top" shrinkToFit="1"/>
    </xf>
    <xf numFmtId="0" fontId="27" fillId="0" borderId="0" xfId="5" applyFont="1" applyFill="1" applyAlignment="1">
      <alignment horizontal="left" vertical="top"/>
    </xf>
    <xf numFmtId="0" fontId="27" fillId="0" borderId="0" xfId="5" applyFont="1" applyFill="1" applyBorder="1" applyAlignment="1">
      <alignment horizontal="left" vertical="top"/>
    </xf>
    <xf numFmtId="167" fontId="30" fillId="0" borderId="0" xfId="5" applyNumberFormat="1" applyFont="1" applyFill="1" applyBorder="1" applyAlignment="1">
      <alignment horizontal="left" vertical="top" shrinkToFit="1"/>
    </xf>
    <xf numFmtId="4" fontId="30" fillId="0" borderId="0" xfId="5" applyNumberFormat="1" applyFont="1" applyFill="1" applyBorder="1" applyAlignment="1">
      <alignment horizontal="left" vertical="top" shrinkToFit="1"/>
    </xf>
    <xf numFmtId="4" fontId="27" fillId="0" borderId="0" xfId="5" applyNumberFormat="1" applyFont="1" applyFill="1" applyAlignment="1">
      <alignment horizontal="left" vertical="top"/>
    </xf>
    <xf numFmtId="4" fontId="18" fillId="0" borderId="0" xfId="5" applyNumberFormat="1" applyFont="1" applyFill="1" applyBorder="1" applyAlignment="1">
      <alignment horizontal="left" vertical="top" shrinkToFit="1"/>
    </xf>
    <xf numFmtId="0" fontId="27" fillId="0" borderId="0" xfId="5" applyFont="1" applyFill="1" applyBorder="1" applyAlignment="1">
      <alignment horizontal="left" vertical="top" wrapText="1"/>
    </xf>
    <xf numFmtId="0" fontId="33" fillId="0" borderId="0" xfId="5" applyFont="1" applyFill="1" applyBorder="1" applyAlignment="1">
      <alignment horizontal="left" vertical="top" wrapText="1"/>
    </xf>
    <xf numFmtId="10" fontId="30" fillId="0" borderId="0" xfId="5" applyNumberFormat="1" applyFont="1" applyFill="1" applyBorder="1" applyAlignment="1">
      <alignment horizontal="left" vertical="top" shrinkToFit="1"/>
    </xf>
    <xf numFmtId="0" fontId="30" fillId="0" borderId="21" xfId="5" applyFont="1" applyFill="1" applyBorder="1" applyAlignment="1">
      <alignment horizontal="left" vertical="top" shrinkToFit="1"/>
    </xf>
    <xf numFmtId="0" fontId="27" fillId="0" borderId="21" xfId="5" applyFont="1" applyFill="1" applyBorder="1" applyAlignment="1">
      <alignment horizontal="left" vertical="top"/>
    </xf>
    <xf numFmtId="3" fontId="30" fillId="0" borderId="21" xfId="5" applyNumberFormat="1" applyFont="1" applyFill="1" applyBorder="1" applyAlignment="1">
      <alignment horizontal="left" vertical="top" shrinkToFit="1"/>
    </xf>
    <xf numFmtId="0" fontId="27" fillId="0" borderId="21" xfId="5" applyFont="1" applyFill="1" applyBorder="1" applyAlignment="1">
      <alignment horizontal="left" vertical="top" wrapText="1"/>
    </xf>
    <xf numFmtId="2" fontId="16" fillId="0" borderId="4" xfId="0" applyNumberFormat="1" applyFont="1" applyBorder="1" applyAlignment="1">
      <alignment horizontal="center" vertical="top" wrapText="1"/>
    </xf>
    <xf numFmtId="2" fontId="16" fillId="0" borderId="4" xfId="2" applyNumberFormat="1" applyFont="1" applyFill="1" applyBorder="1" applyAlignment="1">
      <alignment horizontal="center" vertical="top" wrapText="1"/>
    </xf>
    <xf numFmtId="2" fontId="16" fillId="0" borderId="9" xfId="0" applyNumberFormat="1" applyFont="1" applyBorder="1" applyAlignment="1">
      <alignment horizontal="center" vertical="top" wrapText="1"/>
    </xf>
    <xf numFmtId="2" fontId="16" fillId="0" borderId="2" xfId="2" applyNumberFormat="1" applyFont="1" applyFill="1" applyBorder="1" applyAlignment="1">
      <alignment horizontal="center" vertical="top" wrapText="1"/>
    </xf>
    <xf numFmtId="1" fontId="16" fillId="0" borderId="2" xfId="0" applyNumberFormat="1" applyFont="1" applyBorder="1" applyAlignment="1">
      <alignment horizontal="center" vertical="top" wrapText="1"/>
    </xf>
    <xf numFmtId="1" fontId="16" fillId="0" borderId="9" xfId="0" applyNumberFormat="1" applyFont="1" applyBorder="1" applyAlignment="1">
      <alignment horizontal="center" vertical="top" wrapText="1"/>
    </xf>
    <xf numFmtId="10" fontId="16" fillId="0" borderId="4" xfId="1" applyNumberFormat="1" applyFont="1" applyFill="1" applyBorder="1" applyAlignment="1">
      <alignment horizontal="center" vertical="top" wrapText="1"/>
    </xf>
    <xf numFmtId="165" fontId="16" fillId="0" borderId="4" xfId="1" applyNumberFormat="1" applyFont="1" applyFill="1" applyBorder="1" applyAlignment="1">
      <alignment horizontal="center" vertical="top" wrapText="1"/>
    </xf>
    <xf numFmtId="165" fontId="16" fillId="0" borderId="0" xfId="2" applyNumberFormat="1" applyFont="1" applyFill="1" applyAlignment="1">
      <alignment horizontal="center" vertical="top" wrapText="1"/>
    </xf>
    <xf numFmtId="0" fontId="0" fillId="3" borderId="0" xfId="0" applyFill="1" applyBorder="1"/>
    <xf numFmtId="0" fontId="0" fillId="0" borderId="0" xfId="0" applyBorder="1"/>
    <xf numFmtId="0" fontId="16" fillId="0" borderId="0" xfId="0" applyFont="1" applyFill="1" applyAlignment="1">
      <alignment horizontal="left" vertical="top"/>
    </xf>
    <xf numFmtId="0" fontId="16" fillId="0" borderId="0" xfId="0" quotePrefix="1" applyFont="1" applyFill="1" applyAlignment="1">
      <alignment horizontal="left" vertical="top"/>
    </xf>
    <xf numFmtId="1" fontId="30" fillId="0" borderId="0" xfId="1" applyNumberFormat="1" applyFont="1" applyFill="1" applyBorder="1" applyAlignment="1">
      <alignment horizontal="left" vertical="top" shrinkToFit="1"/>
    </xf>
    <xf numFmtId="1" fontId="27" fillId="0" borderId="0" xfId="1" applyNumberFormat="1" applyFont="1" applyFill="1" applyAlignment="1">
      <alignment horizontal="left" vertical="top"/>
    </xf>
    <xf numFmtId="1" fontId="27" fillId="0" borderId="0" xfId="5" applyNumberFormat="1" applyFont="1" applyFill="1" applyAlignment="1">
      <alignment horizontal="left" vertical="top"/>
    </xf>
    <xf numFmtId="3" fontId="18" fillId="0" borderId="0" xfId="5" applyNumberFormat="1" applyFont="1" applyFill="1" applyBorder="1" applyAlignment="1">
      <alignment horizontal="left" vertical="top" wrapText="1" shrinkToFit="1"/>
    </xf>
    <xf numFmtId="1" fontId="16" fillId="0" borderId="2" xfId="1" applyNumberFormat="1" applyFont="1" applyFill="1" applyBorder="1" applyAlignment="1">
      <alignment horizontal="left" vertical="top"/>
    </xf>
    <xf numFmtId="1" fontId="16" fillId="0" borderId="0" xfId="1" applyNumberFormat="1" applyFont="1" applyFill="1" applyAlignment="1">
      <alignment horizontal="left" vertical="top"/>
    </xf>
    <xf numFmtId="175" fontId="16" fillId="0" borderId="0" xfId="1" applyNumberFormat="1" applyFont="1" applyFill="1" applyAlignment="1">
      <alignment horizontal="left" vertical="top"/>
    </xf>
    <xf numFmtId="0" fontId="7" fillId="0" borderId="0" xfId="0" applyFont="1" applyFill="1" applyAlignment="1">
      <alignment horizontal="left" vertical="top"/>
    </xf>
    <xf numFmtId="0" fontId="16" fillId="0" borderId="0" xfId="0" quotePrefix="1" applyFont="1" applyFill="1" applyAlignment="1">
      <alignment horizontal="left" vertical="top" wrapText="1"/>
    </xf>
    <xf numFmtId="0" fontId="19" fillId="0" borderId="0" xfId="0" applyFont="1" applyFill="1" applyAlignment="1">
      <alignment horizontal="left" vertical="top" wrapText="1" shrinkToFit="1"/>
    </xf>
    <xf numFmtId="0" fontId="18" fillId="0" borderId="0" xfId="0" applyFont="1" applyFill="1" applyAlignment="1">
      <alignment horizontal="left" vertical="top" wrapText="1" shrinkToFit="1"/>
    </xf>
    <xf numFmtId="0" fontId="16" fillId="0" borderId="0" xfId="0" applyFont="1" applyFill="1" applyAlignment="1">
      <alignment horizontal="left" vertical="top" wrapText="1"/>
    </xf>
    <xf numFmtId="0" fontId="7" fillId="0" borderId="0" xfId="0" applyFont="1" applyFill="1" applyAlignment="1">
      <alignment horizontal="left" vertical="top" wrapText="1"/>
    </xf>
    <xf numFmtId="0" fontId="13" fillId="3" borderId="0" xfId="0" applyFont="1" applyFill="1" applyBorder="1" applyAlignment="1">
      <alignment horizontal="center" wrapText="1"/>
    </xf>
    <xf numFmtId="0" fontId="15" fillId="3" borderId="0" xfId="0" applyFont="1" applyFill="1" applyBorder="1" applyAlignment="1">
      <alignment horizontal="center"/>
    </xf>
    <xf numFmtId="0" fontId="5" fillId="3" borderId="12" xfId="0" applyFont="1" applyFill="1" applyBorder="1" applyAlignment="1">
      <alignment horizontal="center" wrapText="1"/>
    </xf>
    <xf numFmtId="0" fontId="5" fillId="3" borderId="0" xfId="0" applyFont="1" applyFill="1" applyBorder="1" applyAlignment="1">
      <alignment horizontal="center" wrapText="1"/>
    </xf>
    <xf numFmtId="0" fontId="5" fillId="0" borderId="17" xfId="2" applyFont="1" applyFill="1" applyBorder="1" applyAlignment="1">
      <alignment horizontal="center" wrapText="1"/>
    </xf>
    <xf numFmtId="0" fontId="5" fillId="0" borderId="11" xfId="2" applyFont="1" applyFill="1" applyBorder="1" applyAlignment="1">
      <alignment horizontal="center" wrapText="1"/>
    </xf>
    <xf numFmtId="0" fontId="5" fillId="0" borderId="12" xfId="2" applyFont="1" applyFill="1" applyBorder="1" applyAlignment="1">
      <alignment horizontal="center" wrapText="1"/>
    </xf>
    <xf numFmtId="0" fontId="5" fillId="0" borderId="0" xfId="2" applyFont="1" applyFill="1" applyBorder="1" applyAlignment="1">
      <alignment horizontal="center" wrapText="1"/>
    </xf>
    <xf numFmtId="0" fontId="5" fillId="0" borderId="12" xfId="0" applyFont="1" applyFill="1" applyBorder="1" applyAlignment="1">
      <alignment horizontal="center" wrapText="1"/>
    </xf>
    <xf numFmtId="0" fontId="5" fillId="0" borderId="0" xfId="0" applyFont="1" applyFill="1" applyBorder="1" applyAlignment="1">
      <alignment horizontal="center" wrapText="1"/>
    </xf>
    <xf numFmtId="0" fontId="5" fillId="3" borderId="18" xfId="0" applyFont="1" applyFill="1" applyBorder="1" applyAlignment="1">
      <alignment horizontal="center" wrapText="1"/>
    </xf>
    <xf numFmtId="0" fontId="5" fillId="3" borderId="19" xfId="0" applyFont="1" applyFill="1" applyBorder="1" applyAlignment="1">
      <alignment horizontal="center" wrapText="1"/>
    </xf>
    <xf numFmtId="0" fontId="13" fillId="3" borderId="0" xfId="0" applyFont="1" applyFill="1" applyAlignment="1">
      <alignment horizontal="center"/>
    </xf>
    <xf numFmtId="0" fontId="12" fillId="3" borderId="0" xfId="0" applyFont="1" applyFill="1" applyAlignment="1">
      <alignment horizontal="center"/>
    </xf>
    <xf numFmtId="0" fontId="21" fillId="3" borderId="0" xfId="0" applyFont="1" applyFill="1" applyAlignment="1">
      <alignment horizontal="center" wrapText="1"/>
    </xf>
    <xf numFmtId="0" fontId="18" fillId="0" borderId="0" xfId="0" applyFont="1" applyFill="1" applyAlignment="1">
      <alignment horizontal="left" vertical="top" wrapText="1" shrinkToFit="1"/>
    </xf>
    <xf numFmtId="0" fontId="19" fillId="0" borderId="0" xfId="0" applyFont="1" applyFill="1" applyAlignment="1">
      <alignment horizontal="left" vertical="top" wrapText="1" shrinkToFit="1"/>
    </xf>
    <xf numFmtId="0" fontId="18" fillId="0" borderId="0" xfId="0" quotePrefix="1" applyFont="1" applyFill="1" applyAlignment="1">
      <alignment horizontal="left" vertical="top" wrapText="1" shrinkToFit="1"/>
    </xf>
    <xf numFmtId="0" fontId="7" fillId="0" borderId="0" xfId="0" applyFont="1" applyFill="1" applyAlignment="1">
      <alignment horizontal="left" vertical="top"/>
    </xf>
    <xf numFmtId="0" fontId="16" fillId="0" borderId="0" xfId="0" quotePrefix="1" applyFont="1" applyFill="1" applyAlignment="1">
      <alignment horizontal="left" vertical="top" wrapText="1"/>
    </xf>
    <xf numFmtId="0" fontId="3" fillId="0" borderId="0" xfId="0" quotePrefix="1" applyFont="1" applyFill="1" applyAlignment="1">
      <alignment horizontal="left" vertical="top" wrapText="1"/>
    </xf>
    <xf numFmtId="0" fontId="16" fillId="0" borderId="0" xfId="0" applyFont="1" applyFill="1" applyAlignment="1">
      <alignment horizontal="left" vertical="top" wrapText="1"/>
    </xf>
    <xf numFmtId="0" fontId="19" fillId="3" borderId="0" xfId="0" applyFont="1" applyFill="1" applyAlignment="1">
      <alignment horizontal="left" vertical="top" wrapText="1" shrinkToFit="1"/>
    </xf>
    <xf numFmtId="0" fontId="7" fillId="0" borderId="0" xfId="0" applyFont="1" applyFill="1" applyAlignment="1">
      <alignment horizontal="left" vertical="top" wrapText="1"/>
    </xf>
    <xf numFmtId="0" fontId="4" fillId="3" borderId="0" xfId="0" applyFont="1" applyFill="1" applyAlignment="1">
      <alignment horizontal="left" vertical="top" wrapText="1"/>
    </xf>
    <xf numFmtId="0" fontId="18" fillId="3" borderId="0" xfId="0" applyFont="1" applyFill="1" applyAlignment="1">
      <alignment horizontal="left" vertical="top" wrapText="1" shrinkToFit="1"/>
    </xf>
    <xf numFmtId="0" fontId="4" fillId="0" borderId="0" xfId="0" applyFont="1" applyAlignment="1">
      <alignment horizontal="left" vertical="top"/>
    </xf>
    <xf numFmtId="0" fontId="0" fillId="3" borderId="0" xfId="0" applyFill="1" applyAlignment="1">
      <alignment horizontal="left" vertical="top" wrapText="1"/>
    </xf>
    <xf numFmtId="0" fontId="0" fillId="3" borderId="0" xfId="0" applyFill="1" applyAlignment="1">
      <alignment horizontal="left" vertical="top"/>
    </xf>
    <xf numFmtId="0" fontId="4" fillId="0" borderId="0" xfId="0" applyFont="1" applyFill="1"/>
    <xf numFmtId="0" fontId="0" fillId="0" borderId="0" xfId="0" applyFill="1"/>
    <xf numFmtId="0" fontId="16" fillId="0" borderId="0" xfId="0" applyFont="1" applyFill="1"/>
    <xf numFmtId="0" fontId="23" fillId="0" borderId="0" xfId="0" applyFont="1" applyFill="1" applyAlignment="1">
      <alignment horizontal="center"/>
    </xf>
    <xf numFmtId="0" fontId="16" fillId="0" borderId="0" xfId="0" applyFont="1" applyFill="1" applyAlignment="1">
      <alignment horizontal="center"/>
    </xf>
    <xf numFmtId="0" fontId="4" fillId="0" borderId="0" xfId="0" applyFont="1" applyFill="1" applyAlignment="1">
      <alignment horizontal="left"/>
    </xf>
    <xf numFmtId="0" fontId="16" fillId="0" borderId="0" xfId="0" applyFont="1" applyFill="1" applyAlignment="1">
      <alignment vertical="top"/>
    </xf>
    <xf numFmtId="0" fontId="7" fillId="0" borderId="0" xfId="0" applyFont="1" applyFill="1" applyAlignment="1">
      <alignment horizontal="left" shrinkToFit="1"/>
    </xf>
    <xf numFmtId="0" fontId="18" fillId="0" borderId="1" xfId="0" applyFont="1" applyFill="1" applyBorder="1" applyAlignment="1">
      <alignment horizontal="center" wrapText="1" shrinkToFit="1"/>
    </xf>
    <xf numFmtId="0" fontId="18" fillId="0" borderId="0" xfId="0" applyFont="1" applyFill="1" applyAlignment="1">
      <alignment horizontal="left" wrapText="1" shrinkToFit="1"/>
    </xf>
    <xf numFmtId="0" fontId="18" fillId="0" borderId="0" xfId="0" applyFont="1" applyFill="1" applyAlignment="1">
      <alignment horizontal="center" wrapText="1" shrinkToFit="1"/>
    </xf>
    <xf numFmtId="0" fontId="18" fillId="0" borderId="1" xfId="0" applyFont="1" applyFill="1" applyBorder="1" applyAlignment="1">
      <alignment horizontal="left" shrinkToFit="1"/>
    </xf>
    <xf numFmtId="0" fontId="16" fillId="0" borderId="1" xfId="0" applyFont="1" applyFill="1" applyBorder="1" applyAlignment="1">
      <alignment horizontal="center" wrapText="1"/>
    </xf>
    <xf numFmtId="0" fontId="16" fillId="0" borderId="0" xfId="0" applyFont="1" applyFill="1" applyAlignment="1">
      <alignment horizontal="center" wrapText="1"/>
    </xf>
    <xf numFmtId="0" fontId="18" fillId="0" borderId="1" xfId="0" applyFont="1" applyFill="1" applyBorder="1" applyAlignment="1">
      <alignment horizontal="center" wrapText="1"/>
    </xf>
    <xf numFmtId="0" fontId="18" fillId="0" borderId="0" xfId="0" applyFont="1" applyFill="1" applyAlignment="1">
      <alignment horizontal="center" wrapText="1"/>
    </xf>
    <xf numFmtId="0" fontId="18" fillId="0" borderId="1" xfId="0" applyFont="1" applyFill="1" applyBorder="1" applyAlignment="1">
      <alignment horizontal="left" wrapText="1" shrinkToFit="1"/>
    </xf>
    <xf numFmtId="0" fontId="4" fillId="0" borderId="0" xfId="0" applyFont="1" applyFill="1" applyAlignment="1">
      <alignment horizontal="left" vertical="top" indent="2" shrinkToFit="1"/>
    </xf>
    <xf numFmtId="0" fontId="16" fillId="0" borderId="0" xfId="0" applyFont="1" applyFill="1" applyAlignment="1">
      <alignment horizontal="right" vertical="top"/>
    </xf>
    <xf numFmtId="3" fontId="18" fillId="0" borderId="0" xfId="0" applyNumberFormat="1" applyFont="1" applyFill="1" applyAlignment="1">
      <alignment horizontal="center" vertical="top" shrinkToFit="1"/>
    </xf>
    <xf numFmtId="0" fontId="3" fillId="0" borderId="0" xfId="0" applyFont="1" applyFill="1" applyAlignment="1">
      <alignment horizontal="left" vertical="top" shrinkToFit="1"/>
    </xf>
    <xf numFmtId="164" fontId="16" fillId="0" borderId="0" xfId="0" applyNumberFormat="1" applyFont="1" applyFill="1" applyAlignment="1">
      <alignment horizontal="left" vertical="top" shrinkToFit="1"/>
    </xf>
    <xf numFmtId="0" fontId="0" fillId="0" borderId="2" xfId="0" applyFill="1" applyBorder="1" applyAlignment="1">
      <alignment horizontal="left" vertical="top" wrapText="1" shrinkToFit="1"/>
    </xf>
    <xf numFmtId="174" fontId="16" fillId="0" borderId="0" xfId="6" applyNumberFormat="1" applyFont="1" applyFill="1" applyAlignment="1">
      <alignment horizontal="left" vertical="top"/>
    </xf>
    <xf numFmtId="174" fontId="18" fillId="0" borderId="0" xfId="6" applyNumberFormat="1" applyFont="1" applyFill="1" applyAlignment="1">
      <alignment horizontal="left" vertical="top" shrinkToFit="1"/>
    </xf>
    <xf numFmtId="3" fontId="24" fillId="0" borderId="0" xfId="0" applyNumberFormat="1" applyFont="1" applyFill="1" applyAlignment="1">
      <alignment horizontal="left" vertical="top" shrinkToFit="1"/>
    </xf>
    <xf numFmtId="44" fontId="16" fillId="0" borderId="0" xfId="0" applyNumberFormat="1" applyFont="1" applyFill="1" applyAlignment="1">
      <alignment horizontal="left" vertical="top" shrinkToFit="1"/>
    </xf>
    <xf numFmtId="44" fontId="18" fillId="0" borderId="0" xfId="0" applyNumberFormat="1" applyFont="1" applyFill="1" applyAlignment="1">
      <alignment horizontal="left" vertical="top" shrinkToFit="1"/>
    </xf>
    <xf numFmtId="44" fontId="16" fillId="0" borderId="0" xfId="0" applyNumberFormat="1" applyFont="1" applyFill="1" applyAlignment="1">
      <alignment horizontal="left" vertical="top"/>
    </xf>
    <xf numFmtId="174" fontId="16" fillId="0" borderId="0" xfId="6" applyNumberFormat="1" applyFont="1" applyFill="1" applyAlignment="1">
      <alignment horizontal="left" vertical="top" shrinkToFit="1"/>
    </xf>
    <xf numFmtId="174" fontId="18" fillId="0" borderId="2" xfId="6" applyNumberFormat="1" applyFont="1" applyFill="1" applyBorder="1" applyAlignment="1">
      <alignment horizontal="left" vertical="top" shrinkToFit="1"/>
    </xf>
    <xf numFmtId="174" fontId="16" fillId="0" borderId="2" xfId="6" applyNumberFormat="1" applyFont="1" applyFill="1" applyBorder="1" applyAlignment="1">
      <alignment horizontal="left" vertical="top"/>
    </xf>
    <xf numFmtId="44" fontId="18" fillId="0" borderId="2" xfId="0" applyNumberFormat="1" applyFont="1" applyFill="1" applyBorder="1" applyAlignment="1">
      <alignment horizontal="left" vertical="top" shrinkToFit="1"/>
    </xf>
    <xf numFmtId="44" fontId="16" fillId="0" borderId="2" xfId="0" applyNumberFormat="1" applyFont="1" applyFill="1" applyBorder="1" applyAlignment="1">
      <alignment horizontal="left" vertical="top"/>
    </xf>
    <xf numFmtId="44" fontId="16" fillId="0" borderId="0" xfId="6" applyNumberFormat="1" applyFont="1" applyFill="1" applyAlignment="1">
      <alignment horizontal="left" vertical="top"/>
    </xf>
    <xf numFmtId="174" fontId="0" fillId="0" borderId="0" xfId="6" applyNumberFormat="1" applyFont="1" applyFill="1" applyAlignment="1">
      <alignment horizontal="left" vertical="top"/>
    </xf>
    <xf numFmtId="44" fontId="0" fillId="0" borderId="0" xfId="0" applyNumberFormat="1" applyFill="1" applyAlignment="1">
      <alignment horizontal="left" vertical="top"/>
    </xf>
    <xf numFmtId="0" fontId="24" fillId="0" borderId="0" xfId="0" applyFont="1" applyFill="1" applyAlignment="1">
      <alignment horizontal="left" vertical="top" shrinkToFit="1"/>
    </xf>
    <xf numFmtId="177" fontId="16" fillId="0" borderId="0" xfId="6" applyNumberFormat="1" applyFont="1" applyFill="1" applyAlignment="1">
      <alignment horizontal="left" vertical="top" shrinkToFit="1"/>
    </xf>
    <xf numFmtId="177" fontId="18" fillId="0" borderId="0" xfId="6" applyNumberFormat="1" applyFont="1" applyFill="1" applyAlignment="1">
      <alignment horizontal="left" vertical="top" shrinkToFit="1"/>
    </xf>
    <xf numFmtId="177" fontId="16" fillId="0" borderId="0" xfId="6" applyNumberFormat="1" applyFont="1" applyFill="1" applyAlignment="1">
      <alignment horizontal="left" vertical="top"/>
    </xf>
    <xf numFmtId="176" fontId="16" fillId="0" borderId="0" xfId="0" applyNumberFormat="1" applyFont="1" applyFill="1" applyAlignment="1">
      <alignment horizontal="left" vertical="top" shrinkToFit="1"/>
    </xf>
    <xf numFmtId="173" fontId="18" fillId="0" borderId="2" xfId="4" applyNumberFormat="1" applyFont="1" applyFill="1" applyBorder="1" applyAlignment="1">
      <alignment horizontal="left" vertical="top" shrinkToFit="1"/>
    </xf>
    <xf numFmtId="173" fontId="18" fillId="0" borderId="0" xfId="4" applyNumberFormat="1" applyFont="1" applyFill="1" applyAlignment="1">
      <alignment horizontal="left" vertical="top" shrinkToFit="1"/>
    </xf>
    <xf numFmtId="173" fontId="16" fillId="0" borderId="2" xfId="4" applyNumberFormat="1" applyFont="1" applyFill="1" applyBorder="1" applyAlignment="1">
      <alignment horizontal="left" vertical="top"/>
    </xf>
    <xf numFmtId="173" fontId="16" fillId="0" borderId="0" xfId="4" applyNumberFormat="1" applyFont="1" applyFill="1" applyAlignment="1">
      <alignment horizontal="left" vertical="top"/>
    </xf>
    <xf numFmtId="4" fontId="16" fillId="0" borderId="0" xfId="0" applyNumberFormat="1" applyFont="1" applyFill="1" applyAlignment="1">
      <alignment horizontal="left" vertical="top"/>
    </xf>
    <xf numFmtId="176" fontId="18" fillId="0" borderId="0" xfId="0" applyNumberFormat="1" applyFont="1" applyFill="1" applyAlignment="1">
      <alignment horizontal="left" vertical="top" shrinkToFit="1"/>
    </xf>
    <xf numFmtId="176" fontId="16" fillId="0" borderId="0" xfId="0" applyNumberFormat="1" applyFont="1" applyFill="1" applyAlignment="1">
      <alignment horizontal="left" vertical="top"/>
    </xf>
    <xf numFmtId="4" fontId="16" fillId="0" borderId="2" xfId="0" applyNumberFormat="1" applyFont="1" applyFill="1" applyBorder="1" applyAlignment="1">
      <alignment horizontal="left" vertical="top"/>
    </xf>
    <xf numFmtId="166" fontId="16" fillId="0" borderId="0" xfId="0" applyNumberFormat="1" applyFont="1" applyFill="1" applyAlignment="1">
      <alignment horizontal="left" vertical="top" shrinkToFit="1"/>
    </xf>
    <xf numFmtId="172" fontId="16" fillId="0" borderId="0" xfId="0" applyNumberFormat="1" applyFont="1" applyFill="1" applyAlignment="1">
      <alignment horizontal="left" vertical="top"/>
    </xf>
    <xf numFmtId="172" fontId="18" fillId="0" borderId="0" xfId="0" applyNumberFormat="1" applyFont="1" applyFill="1" applyAlignment="1">
      <alignment horizontal="left" vertical="top" shrinkToFit="1"/>
    </xf>
    <xf numFmtId="0" fontId="16" fillId="0" borderId="0" xfId="0" quotePrefix="1" applyFont="1" applyFill="1" applyAlignment="1">
      <alignment horizontal="left" vertical="top"/>
    </xf>
    <xf numFmtId="0" fontId="16" fillId="0" borderId="0" xfId="0" applyFont="1" applyFill="1" applyAlignment="1">
      <alignment horizontal="left" vertical="top"/>
    </xf>
    <xf numFmtId="0" fontId="16" fillId="0" borderId="0" xfId="0" quotePrefix="1" applyFont="1" applyFill="1" applyAlignment="1">
      <alignment vertical="top"/>
    </xf>
    <xf numFmtId="0" fontId="23" fillId="0" borderId="0" xfId="0" applyFont="1" applyFill="1" applyAlignment="1">
      <alignment horizontal="left" vertical="top"/>
    </xf>
    <xf numFmtId="165" fontId="18" fillId="0" borderId="0" xfId="6" applyNumberFormat="1" applyFont="1" applyFill="1" applyAlignment="1">
      <alignment horizontal="left" vertical="top" shrinkToFit="1"/>
    </xf>
    <xf numFmtId="165" fontId="18" fillId="0" borderId="0" xfId="0" applyNumberFormat="1" applyFont="1" applyFill="1" applyAlignment="1">
      <alignment horizontal="left" vertical="top" shrinkToFit="1"/>
    </xf>
    <xf numFmtId="0" fontId="0" fillId="0" borderId="0" xfId="0" applyFill="1" applyAlignment="1">
      <alignment horizontal="left" vertical="top" wrapText="1" shrinkToFit="1"/>
    </xf>
    <xf numFmtId="1" fontId="0" fillId="0" borderId="0" xfId="0" applyNumberFormat="1" applyFill="1" applyAlignment="1">
      <alignment horizontal="left" vertical="top"/>
    </xf>
    <xf numFmtId="173" fontId="16" fillId="0" borderId="0" xfId="0" applyNumberFormat="1" applyFont="1" applyFill="1" applyAlignment="1">
      <alignment horizontal="left" vertical="top"/>
    </xf>
    <xf numFmtId="44" fontId="18" fillId="0" borderId="0" xfId="6" applyNumberFormat="1" applyFont="1" applyFill="1" applyAlignment="1">
      <alignment horizontal="left" vertical="top" shrinkToFit="1"/>
    </xf>
    <xf numFmtId="44" fontId="0" fillId="0" borderId="0" xfId="6" applyNumberFormat="1" applyFont="1" applyFill="1" applyAlignment="1">
      <alignment horizontal="left" vertical="top"/>
    </xf>
    <xf numFmtId="44" fontId="18" fillId="0" borderId="0" xfId="6" applyFont="1" applyFill="1" applyAlignment="1">
      <alignment horizontal="left" vertical="top" shrinkToFit="1"/>
    </xf>
    <xf numFmtId="44" fontId="0" fillId="0" borderId="0" xfId="6" applyFont="1" applyFill="1" applyAlignment="1">
      <alignment horizontal="left" vertical="top"/>
    </xf>
    <xf numFmtId="0" fontId="16" fillId="0" borderId="0" xfId="0" applyFont="1" applyFill="1" applyAlignment="1">
      <alignment horizontal="left" vertical="top" wrapText="1" shrinkToFit="1"/>
    </xf>
    <xf numFmtId="167" fontId="16" fillId="0" borderId="0" xfId="0" applyNumberFormat="1" applyFont="1" applyFill="1" applyAlignment="1">
      <alignment horizontal="left" vertical="top"/>
    </xf>
    <xf numFmtId="167" fontId="16" fillId="0" borderId="2" xfId="0" applyNumberFormat="1" applyFont="1" applyFill="1" applyBorder="1" applyAlignment="1">
      <alignment horizontal="left" vertical="top"/>
    </xf>
    <xf numFmtId="169" fontId="16" fillId="0" borderId="0" xfId="0" applyNumberFormat="1" applyFont="1" applyFill="1" applyAlignment="1">
      <alignment horizontal="left" vertical="top"/>
    </xf>
    <xf numFmtId="1" fontId="16" fillId="0" borderId="0" xfId="0" applyNumberFormat="1" applyFont="1" applyFill="1" applyAlignment="1">
      <alignment horizontal="left" vertical="top" shrinkToFit="1"/>
    </xf>
    <xf numFmtId="1" fontId="18" fillId="0" borderId="0" xfId="0" applyNumberFormat="1" applyFont="1" applyFill="1" applyAlignment="1">
      <alignment horizontal="left" vertical="top" shrinkToFit="1"/>
    </xf>
    <xf numFmtId="2" fontId="18" fillId="0" borderId="0" xfId="0" applyNumberFormat="1" applyFont="1" applyFill="1" applyAlignment="1">
      <alignment horizontal="left" vertical="top" shrinkToFit="1"/>
    </xf>
    <xf numFmtId="44" fontId="16" fillId="0" borderId="0" xfId="6" applyFont="1" applyFill="1" applyAlignment="1">
      <alignment horizontal="left" vertical="top" shrinkToFit="1"/>
    </xf>
    <xf numFmtId="2" fontId="0" fillId="0" borderId="0" xfId="0" applyNumberFormat="1" applyFill="1" applyAlignment="1">
      <alignment horizontal="left" vertical="top"/>
    </xf>
    <xf numFmtId="43" fontId="16" fillId="0" borderId="0" xfId="4" applyFont="1" applyFill="1" applyAlignment="1">
      <alignment horizontal="left" vertical="top"/>
    </xf>
    <xf numFmtId="168" fontId="16" fillId="0" borderId="0" xfId="0" applyNumberFormat="1" applyFont="1" applyFill="1" applyAlignment="1">
      <alignment horizontal="left" vertical="top"/>
    </xf>
    <xf numFmtId="169" fontId="16" fillId="0" borderId="2" xfId="0" applyNumberFormat="1" applyFont="1" applyFill="1" applyBorder="1" applyAlignment="1">
      <alignment horizontal="left" vertical="top"/>
    </xf>
    <xf numFmtId="1" fontId="18" fillId="0" borderId="2" xfId="0" applyNumberFormat="1" applyFont="1" applyFill="1" applyBorder="1" applyAlignment="1">
      <alignment horizontal="left" vertical="top" shrinkToFit="1"/>
    </xf>
    <xf numFmtId="2" fontId="18" fillId="0" borderId="2" xfId="0" applyNumberFormat="1" applyFont="1" applyFill="1" applyBorder="1" applyAlignment="1">
      <alignment horizontal="left" vertical="top" shrinkToFit="1"/>
    </xf>
    <xf numFmtId="176" fontId="16" fillId="0" borderId="0" xfId="6" applyNumberFormat="1" applyFont="1" applyFill="1" applyAlignment="1">
      <alignment horizontal="left" vertical="top" shrinkToFit="1"/>
    </xf>
    <xf numFmtId="0" fontId="16" fillId="0" borderId="0" xfId="0" quotePrefix="1" applyFont="1" applyFill="1" applyAlignment="1">
      <alignment vertical="top" wrapText="1"/>
    </xf>
    <xf numFmtId="0" fontId="29" fillId="0" borderId="0" xfId="5" applyFont="1" applyFill="1" applyBorder="1" applyAlignment="1">
      <alignment horizontal="left" vertical="top" shrinkToFit="1"/>
    </xf>
    <xf numFmtId="0" fontId="29" fillId="0" borderId="0" xfId="5" applyFont="1" applyFill="1" applyBorder="1" applyAlignment="1">
      <alignment horizontal="left" vertical="top"/>
    </xf>
    <xf numFmtId="0" fontId="28" fillId="0" borderId="0" xfId="5" applyFont="1" applyFill="1" applyAlignment="1">
      <alignment horizontal="left" vertical="top"/>
    </xf>
    <xf numFmtId="0" fontId="29" fillId="0" borderId="0" xfId="5" applyFont="1" applyFill="1" applyAlignment="1">
      <alignment horizontal="left" vertical="top"/>
    </xf>
    <xf numFmtId="0" fontId="30" fillId="0" borderId="0" xfId="5" applyFont="1" applyFill="1" applyBorder="1" applyAlignment="1">
      <alignment horizontal="left" vertical="top"/>
    </xf>
    <xf numFmtId="0" fontId="31" fillId="0" borderId="0" xfId="5" applyFont="1" applyFill="1" applyBorder="1" applyAlignment="1">
      <alignment horizontal="left" vertical="top"/>
    </xf>
    <xf numFmtId="0" fontId="29" fillId="0" borderId="0" xfId="5" applyFont="1" applyFill="1" applyBorder="1" applyAlignment="1">
      <alignment horizontal="left" vertical="top" shrinkToFit="1"/>
    </xf>
    <xf numFmtId="0" fontId="30" fillId="0" borderId="0" xfId="5" applyFont="1" applyFill="1" applyBorder="1" applyAlignment="1">
      <alignment horizontal="left" vertical="top"/>
    </xf>
    <xf numFmtId="0" fontId="19" fillId="0" borderId="0" xfId="5" applyFont="1" applyFill="1" applyBorder="1" applyAlignment="1">
      <alignment horizontal="left" vertical="top" shrinkToFit="1"/>
    </xf>
    <xf numFmtId="0" fontId="29" fillId="0" borderId="0" xfId="5" applyFont="1" applyFill="1" applyAlignment="1">
      <alignment horizontal="left" vertical="top" shrinkToFit="1"/>
    </xf>
    <xf numFmtId="0" fontId="28" fillId="0" borderId="0" xfId="5" applyFont="1" applyFill="1" applyAlignment="1">
      <alignment horizontal="left" vertical="top" wrapText="1"/>
    </xf>
    <xf numFmtId="0" fontId="27" fillId="0" borderId="0" xfId="5" applyFont="1" applyFill="1" applyAlignment="1">
      <alignment horizontal="left" vertical="top"/>
    </xf>
    <xf numFmtId="0" fontId="19" fillId="0" borderId="0" xfId="5" applyFont="1" applyFill="1" applyBorder="1" applyAlignment="1">
      <alignment horizontal="left" vertical="top" wrapText="1" shrinkToFit="1"/>
    </xf>
    <xf numFmtId="0" fontId="29" fillId="0" borderId="0" xfId="5" applyFont="1" applyFill="1" applyBorder="1" applyAlignment="1">
      <alignment horizontal="left" vertical="top" wrapText="1" shrinkToFit="1"/>
    </xf>
    <xf numFmtId="0" fontId="30" fillId="0" borderId="0" xfId="5" applyFont="1" applyFill="1" applyBorder="1" applyAlignment="1">
      <alignment horizontal="left" vertical="top" wrapText="1"/>
    </xf>
    <xf numFmtId="0" fontId="29" fillId="0" borderId="0" xfId="5" applyFont="1" applyFill="1" applyBorder="1" applyAlignment="1">
      <alignment vertical="top" wrapText="1" shrinkToFit="1"/>
    </xf>
    <xf numFmtId="0" fontId="30" fillId="0" borderId="0" xfId="5" applyFont="1" applyFill="1" applyBorder="1" applyAlignment="1">
      <alignment horizontal="left" vertical="top" wrapText="1"/>
    </xf>
    <xf numFmtId="0" fontId="28" fillId="0" borderId="0" xfId="5" applyFont="1" applyFill="1" applyBorder="1" applyAlignment="1">
      <alignment horizontal="center" vertical="center"/>
    </xf>
    <xf numFmtId="0" fontId="29" fillId="0" borderId="0" xfId="5" applyFont="1" applyFill="1" applyBorder="1" applyAlignment="1">
      <alignment horizontal="center" vertical="center" shrinkToFit="1"/>
    </xf>
    <xf numFmtId="0" fontId="30" fillId="0" borderId="20" xfId="5" applyFont="1" applyFill="1" applyBorder="1" applyAlignment="1">
      <alignment horizontal="center" vertical="center" wrapText="1"/>
    </xf>
    <xf numFmtId="0" fontId="30" fillId="0" borderId="0" xfId="5" applyFont="1" applyFill="1" applyBorder="1" applyAlignment="1">
      <alignment horizontal="center" vertical="center" wrapText="1"/>
    </xf>
    <xf numFmtId="0" fontId="30" fillId="0" borderId="0" xfId="5" applyFont="1" applyFill="1" applyBorder="1" applyAlignment="1">
      <alignment horizontal="center" vertical="center" shrinkToFit="1"/>
    </xf>
    <xf numFmtId="0" fontId="30" fillId="0" borderId="20" xfId="5" applyFont="1" applyFill="1" applyBorder="1" applyAlignment="1">
      <alignment horizontal="center" vertical="center" shrinkToFit="1"/>
    </xf>
    <xf numFmtId="0" fontId="27" fillId="0" borderId="0" xfId="5" applyFont="1" applyFill="1" applyAlignment="1">
      <alignment horizontal="center" vertical="center"/>
    </xf>
    <xf numFmtId="0" fontId="18" fillId="0" borderId="20" xfId="5" applyFont="1" applyFill="1" applyBorder="1" applyAlignment="1">
      <alignment horizontal="center" vertical="center" wrapText="1"/>
    </xf>
    <xf numFmtId="0" fontId="30" fillId="0" borderId="0" xfId="5" applyFont="1" applyFill="1" applyAlignment="1">
      <alignment horizontal="center" vertical="center" shrinkToFit="1"/>
    </xf>
    <xf numFmtId="0" fontId="28" fillId="0" borderId="0" xfId="5" applyFont="1" applyFill="1" applyBorder="1" applyAlignment="1">
      <alignment horizontal="left" vertical="top" shrinkToFit="1"/>
    </xf>
    <xf numFmtId="0" fontId="32" fillId="0" borderId="0" xfId="5" applyFont="1" applyFill="1" applyBorder="1" applyAlignment="1">
      <alignment horizontal="left" vertical="top" shrinkToFit="1"/>
    </xf>
    <xf numFmtId="164" fontId="30" fillId="0" borderId="0" xfId="5" applyNumberFormat="1" applyFont="1" applyFill="1" applyBorder="1" applyAlignment="1">
      <alignment horizontal="left" vertical="top" shrinkToFit="1"/>
    </xf>
    <xf numFmtId="164" fontId="30" fillId="0" borderId="0" xfId="5" applyNumberFormat="1" applyFont="1" applyFill="1" applyBorder="1" applyAlignment="1">
      <alignment horizontal="left" vertical="top"/>
    </xf>
    <xf numFmtId="0" fontId="30" fillId="0" borderId="21" xfId="5" applyFont="1" applyFill="1" applyBorder="1" applyAlignment="1">
      <alignment horizontal="left" vertical="top"/>
    </xf>
    <xf numFmtId="0" fontId="27" fillId="0" borderId="21" xfId="5" applyFont="1" applyFill="1" applyBorder="1" applyAlignment="1">
      <alignment horizontal="left" vertical="top" shrinkToFit="1"/>
    </xf>
    <xf numFmtId="3" fontId="30" fillId="0" borderId="0" xfId="5" applyNumberFormat="1" applyFont="1" applyFill="1" applyBorder="1" applyAlignment="1">
      <alignment horizontal="left" vertical="top"/>
    </xf>
    <xf numFmtId="3" fontId="30" fillId="0" borderId="0" xfId="5" applyNumberFormat="1" applyFont="1" applyFill="1" applyBorder="1" applyAlignment="1">
      <alignment horizontal="left" vertical="top" wrapText="1"/>
    </xf>
    <xf numFmtId="0" fontId="27" fillId="0" borderId="0" xfId="5" applyFont="1" applyFill="1" applyBorder="1" applyAlignment="1">
      <alignment horizontal="left" vertical="top" shrinkToFit="1"/>
    </xf>
    <xf numFmtId="166" fontId="30" fillId="0" borderId="0" xfId="5" applyNumberFormat="1" applyFont="1" applyFill="1" applyBorder="1" applyAlignment="1">
      <alignment horizontal="left" vertical="top" shrinkToFit="1"/>
    </xf>
    <xf numFmtId="3" fontId="32" fillId="0" borderId="0" xfId="5" applyNumberFormat="1" applyFont="1" applyFill="1" applyBorder="1" applyAlignment="1">
      <alignment horizontal="left" vertical="top" shrinkToFit="1"/>
    </xf>
    <xf numFmtId="3" fontId="18" fillId="0" borderId="0" xfId="5" applyNumberFormat="1" applyFont="1" applyFill="1" applyBorder="1" applyAlignment="1">
      <alignment horizontal="left" vertical="top" wrapText="1"/>
    </xf>
    <xf numFmtId="0" fontId="33" fillId="0" borderId="0" xfId="5" applyFont="1" applyFill="1" applyBorder="1" applyAlignment="1">
      <alignment horizontal="left" vertical="top"/>
    </xf>
    <xf numFmtId="3" fontId="30" fillId="0" borderId="21" xfId="5" applyNumberFormat="1" applyFont="1" applyFill="1" applyBorder="1" applyAlignment="1">
      <alignment horizontal="left" vertical="top" wrapText="1"/>
    </xf>
    <xf numFmtId="0" fontId="33" fillId="0" borderId="21" xfId="5" applyFont="1" applyFill="1" applyBorder="1" applyAlignment="1">
      <alignment horizontal="left" vertical="top"/>
    </xf>
    <xf numFmtId="0" fontId="33" fillId="0" borderId="21" xfId="5" applyFont="1" applyFill="1" applyBorder="1" applyAlignment="1">
      <alignment horizontal="left" vertical="top" wrapText="1"/>
    </xf>
    <xf numFmtId="1" fontId="30" fillId="0" borderId="0" xfId="5" applyNumberFormat="1" applyFont="1" applyFill="1" applyBorder="1" applyAlignment="1">
      <alignment horizontal="left" vertical="top"/>
    </xf>
    <xf numFmtId="1" fontId="27" fillId="0" borderId="0" xfId="5" applyNumberFormat="1" applyFont="1" applyFill="1" applyBorder="1" applyAlignment="1">
      <alignment horizontal="left" vertical="top"/>
    </xf>
    <xf numFmtId="165" fontId="30" fillId="0" borderId="0" xfId="5" applyNumberFormat="1" applyFont="1" applyFill="1" applyBorder="1" applyAlignment="1">
      <alignment horizontal="left" vertical="top" shrinkToFit="1"/>
    </xf>
    <xf numFmtId="1" fontId="27" fillId="0" borderId="21" xfId="5" applyNumberFormat="1" applyFont="1" applyFill="1" applyBorder="1" applyAlignment="1">
      <alignment horizontal="left" vertical="top"/>
    </xf>
    <xf numFmtId="3" fontId="18" fillId="0" borderId="0" xfId="5" applyNumberFormat="1" applyFont="1" applyFill="1" applyBorder="1" applyAlignment="1">
      <alignment horizontal="left" vertical="top"/>
    </xf>
    <xf numFmtId="0" fontId="18" fillId="0" borderId="0" xfId="5" applyFont="1" applyFill="1" applyBorder="1" applyAlignment="1">
      <alignment horizontal="left" vertical="top"/>
    </xf>
    <xf numFmtId="1" fontId="18" fillId="0" borderId="0" xfId="5" applyNumberFormat="1" applyFont="1" applyFill="1" applyBorder="1" applyAlignment="1">
      <alignment horizontal="left" vertical="top"/>
    </xf>
    <xf numFmtId="0" fontId="30" fillId="0" borderId="0" xfId="5" quotePrefix="1" applyFont="1" applyFill="1" applyBorder="1" applyAlignment="1">
      <alignment horizontal="left" vertical="top"/>
    </xf>
    <xf numFmtId="0" fontId="30" fillId="0" borderId="0" xfId="5" applyFont="1" applyFill="1" applyBorder="1" applyAlignment="1">
      <alignment horizontal="left" vertical="top" shrinkToFit="1"/>
    </xf>
    <xf numFmtId="0" fontId="30" fillId="0" borderId="0" xfId="5" quotePrefix="1" applyFont="1" applyFill="1" applyBorder="1" applyAlignment="1">
      <alignment horizontal="left" vertical="top"/>
    </xf>
    <xf numFmtId="0" fontId="18" fillId="0" borderId="0" xfId="5" quotePrefix="1" applyFont="1" applyFill="1" applyBorder="1" applyAlignment="1">
      <alignment horizontal="left" vertical="top"/>
    </xf>
    <xf numFmtId="0" fontId="18" fillId="0" borderId="0" xfId="5" quotePrefix="1" applyFont="1" applyFill="1" applyBorder="1" applyAlignment="1">
      <alignment horizontal="left" vertical="top" wrapText="1"/>
    </xf>
    <xf numFmtId="0" fontId="30" fillId="0" borderId="0" xfId="5" applyFont="1" applyFill="1" applyAlignment="1">
      <alignment horizontal="left" vertical="top" shrinkToFit="1"/>
    </xf>
    <xf numFmtId="0" fontId="18" fillId="0" borderId="0" xfId="5" quotePrefix="1" applyFont="1" applyFill="1" applyBorder="1" applyAlignment="1">
      <alignment horizontal="left" vertical="top"/>
    </xf>
    <xf numFmtId="0" fontId="32" fillId="0" borderId="0" xfId="5" applyFont="1" applyFill="1" applyBorder="1" applyAlignment="1">
      <alignment horizontal="left" vertical="top"/>
    </xf>
    <xf numFmtId="0" fontId="32" fillId="0" borderId="0" xfId="5" applyFont="1" applyFill="1" applyAlignment="1">
      <alignment horizontal="left" vertical="top"/>
    </xf>
  </cellXfs>
  <cellStyles count="8">
    <cellStyle name="Comma" xfId="4" builtinId="3"/>
    <cellStyle name="Currency" xfId="6" builtinId="4"/>
    <cellStyle name="Good" xfId="2" builtinId="26"/>
    <cellStyle name="Normal" xfId="0" builtinId="0"/>
    <cellStyle name="Normal 2" xfId="5" xr:uid="{00000000-0005-0000-0000-000004000000}"/>
    <cellStyle name="Normal 3" xfId="7" xr:uid="{00000000-0005-0000-0000-000005000000}"/>
    <cellStyle name="Normal 5" xfId="3" xr:uid="{00000000-0005-0000-0000-000006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323851</xdr:rowOff>
    </xdr:from>
    <xdr:to>
      <xdr:col>10</xdr:col>
      <xdr:colOff>595913</xdr:colOff>
      <xdr:row>18</xdr:row>
      <xdr:rowOff>1</xdr:rowOff>
    </xdr:to>
    <xdr:pic>
      <xdr:nvPicPr>
        <xdr:cNvPr id="2" name="Picture 1">
          <a:extLst>
            <a:ext uri="{FF2B5EF4-FFF2-40B4-BE49-F238E27FC236}">
              <a16:creationId xmlns:a16="http://schemas.microsoft.com/office/drawing/2014/main" id="{2B8B2E79-09EB-401E-A31E-DBAFFF17C4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323851"/>
          <a:ext cx="6691912" cy="323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171450</xdr:rowOff>
    </xdr:from>
    <xdr:to>
      <xdr:col>11</xdr:col>
      <xdr:colOff>238</xdr:colOff>
      <xdr:row>38</xdr:row>
      <xdr:rowOff>142875</xdr:rowOff>
    </xdr:to>
    <xdr:pic>
      <xdr:nvPicPr>
        <xdr:cNvPr id="3" name="Picture 2">
          <a:extLst>
            <a:ext uri="{FF2B5EF4-FFF2-40B4-BE49-F238E27FC236}">
              <a16:creationId xmlns:a16="http://schemas.microsoft.com/office/drawing/2014/main" id="{A42AECD6-C7D1-4188-AE31-EC501C2290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00475"/>
          <a:ext cx="6705838" cy="360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190500</xdr:rowOff>
    </xdr:from>
    <xdr:to>
      <xdr:col>11</xdr:col>
      <xdr:colOff>27149</xdr:colOff>
      <xdr:row>64</xdr:row>
      <xdr:rowOff>95250</xdr:rowOff>
    </xdr:to>
    <xdr:pic>
      <xdr:nvPicPr>
        <xdr:cNvPr id="4" name="Picture 3">
          <a:extLst>
            <a:ext uri="{FF2B5EF4-FFF2-40B4-BE49-F238E27FC236}">
              <a16:creationId xmlns:a16="http://schemas.microsoft.com/office/drawing/2014/main" id="{CF8B95FF-19D4-4263-87D3-DEB383D3550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639050"/>
          <a:ext cx="6732749" cy="467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171451</xdr:rowOff>
    </xdr:from>
    <xdr:to>
      <xdr:col>11</xdr:col>
      <xdr:colOff>68199</xdr:colOff>
      <xdr:row>90</xdr:row>
      <xdr:rowOff>95251</xdr:rowOff>
    </xdr:to>
    <xdr:pic>
      <xdr:nvPicPr>
        <xdr:cNvPr id="5" name="Picture 4">
          <a:extLst>
            <a:ext uri="{FF2B5EF4-FFF2-40B4-BE49-F238E27FC236}">
              <a16:creationId xmlns:a16="http://schemas.microsoft.com/office/drawing/2014/main" id="{BCA41CB9-7B83-426F-80BA-9A271C5228A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2594772"/>
          <a:ext cx="6803735" cy="4699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163285</xdr:rowOff>
    </xdr:from>
    <xdr:to>
      <xdr:col>11</xdr:col>
      <xdr:colOff>110746</xdr:colOff>
      <xdr:row>109</xdr:row>
      <xdr:rowOff>54428</xdr:rowOff>
    </xdr:to>
    <xdr:pic>
      <xdr:nvPicPr>
        <xdr:cNvPr id="7" name="Picture 6">
          <a:extLst>
            <a:ext uri="{FF2B5EF4-FFF2-40B4-BE49-F238E27FC236}">
              <a16:creationId xmlns:a16="http://schemas.microsoft.com/office/drawing/2014/main" id="{3331A7BC-8718-4507-97F1-DAA3F604B08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7553214"/>
          <a:ext cx="6846282" cy="333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D4"/>
  <sheetViews>
    <sheetView showGridLines="0" zoomScale="115" zoomScaleNormal="115" workbookViewId="0">
      <selection activeCell="C10" sqref="C10"/>
    </sheetView>
  </sheetViews>
  <sheetFormatPr defaultRowHeight="15" x14ac:dyDescent="0.25"/>
  <cols>
    <col min="3" max="3" width="30" customWidth="1"/>
    <col min="4" max="4" width="75.7109375" customWidth="1"/>
  </cols>
  <sheetData>
    <row r="1" spans="1:4" ht="52.9" customHeight="1" x14ac:dyDescent="0.4">
      <c r="A1" s="240" t="s">
        <v>841</v>
      </c>
      <c r="B1" s="240"/>
      <c r="C1" s="240"/>
      <c r="D1" s="240"/>
    </row>
    <row r="2" spans="1:4" ht="52.15" customHeight="1" x14ac:dyDescent="0.25">
      <c r="A2" s="223"/>
      <c r="B2" s="223"/>
      <c r="C2" s="223"/>
      <c r="D2" s="223"/>
    </row>
    <row r="3" spans="1:4" ht="18.75" x14ac:dyDescent="0.3">
      <c r="A3" s="241" t="s">
        <v>840</v>
      </c>
      <c r="B3" s="241"/>
      <c r="C3" s="241"/>
      <c r="D3" s="241"/>
    </row>
    <row r="4" spans="1:4" x14ac:dyDescent="0.25">
      <c r="A4" s="224"/>
      <c r="B4" s="224"/>
      <c r="C4" s="224"/>
      <c r="D4" s="224"/>
    </row>
  </sheetData>
  <mergeCells count="2">
    <mergeCell ref="A1:D1"/>
    <mergeCell ref="A3:D3"/>
  </mergeCells>
  <pageMargins left="0.7" right="0.7" top="0.75" bottom="0.75" header="0.3" footer="0.3"/>
  <pageSetup paperSize="17" fitToHeight="0" orientation="landscape" r:id="rId1"/>
  <headerFooter>
    <oddHeader>&amp;RAttachment D</oddHeader>
    <oddFooter>&amp;CPage &amp;P of &amp;N&amp;RSeptember 4, 2018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EG240"/>
  <sheetViews>
    <sheetView showGridLines="0" zoomScale="80" zoomScaleNormal="80" workbookViewId="0">
      <pane xSplit="2" ySplit="8" topLeftCell="C9" activePane="bottomRight" state="frozen"/>
      <selection pane="topRight" activeCell="C1" sqref="C1"/>
      <selection pane="bottomLeft" activeCell="A9" sqref="A9"/>
      <selection pane="bottomRight" activeCell="C9" sqref="C9"/>
    </sheetView>
  </sheetViews>
  <sheetFormatPr defaultColWidth="9.140625" defaultRowHeight="15" x14ac:dyDescent="0.25"/>
  <cols>
    <col min="1" max="1" width="3" style="182" customWidth="1"/>
    <col min="2" max="2" width="25.7109375" style="225" customWidth="1"/>
    <col min="3" max="3" width="14.85546875" style="225" customWidth="1"/>
    <col min="4" max="4" width="1.7109375" style="225" customWidth="1"/>
    <col min="5" max="5" width="12.7109375" style="225" customWidth="1"/>
    <col min="6" max="6" width="1.7109375" style="225" customWidth="1"/>
    <col min="7" max="7" width="14.5703125" style="225" customWidth="1"/>
    <col min="8" max="8" width="1.7109375" style="225" customWidth="1"/>
    <col min="9" max="9" width="15.7109375" style="225" customWidth="1"/>
    <col min="10" max="10" width="1.7109375" style="225" customWidth="1"/>
    <col min="11" max="11" width="16.5703125" style="225" customWidth="1"/>
    <col min="12" max="12" width="1.7109375" style="225" customWidth="1"/>
    <col min="13" max="13" width="15.5703125" style="225" customWidth="1"/>
    <col min="14" max="14" width="1.7109375" style="225" customWidth="1"/>
    <col min="15" max="15" width="16.42578125" style="225" customWidth="1"/>
    <col min="16" max="16" width="1.7109375" style="225" customWidth="1"/>
    <col min="17" max="17" width="45.7109375" style="225" customWidth="1"/>
    <col min="18" max="18" width="4" style="97" customWidth="1"/>
    <col min="19" max="19" width="18.42578125" style="97" customWidth="1"/>
    <col min="20" max="20" width="1.7109375" style="97" customWidth="1"/>
    <col min="21" max="21" width="13.85546875" style="97" customWidth="1"/>
    <col min="22" max="22" width="2.140625" style="97" customWidth="1"/>
    <col min="23" max="23" width="15.7109375" style="97" customWidth="1"/>
    <col min="24" max="24" width="2.28515625" style="97" customWidth="1"/>
    <col min="25" max="25" width="14" style="97" customWidth="1"/>
    <col min="26" max="26" width="2.5703125" style="97" customWidth="1"/>
    <col min="27" max="27" width="15.5703125" style="97" customWidth="1"/>
    <col min="28" max="28" width="3.42578125" style="97" customWidth="1"/>
    <col min="29" max="29" width="15.42578125" style="97" customWidth="1"/>
    <col min="30" max="30" width="2" style="97" customWidth="1"/>
    <col min="31" max="31" width="9.140625" style="97"/>
    <col min="32" max="32" width="7.28515625" style="97" customWidth="1"/>
    <col min="33" max="33" width="45.7109375" style="225" customWidth="1"/>
    <col min="34" max="34" width="5" style="97" customWidth="1"/>
    <col min="35" max="35" width="13.5703125" style="97" customWidth="1"/>
    <col min="36" max="36" width="2.5703125" style="97" customWidth="1"/>
    <col min="37" max="37" width="9.140625" style="97"/>
    <col min="38" max="38" width="2.140625" style="97" customWidth="1"/>
    <col min="39" max="39" width="46.28515625" style="97" customWidth="1"/>
    <col min="40" max="40" width="4" style="97" customWidth="1"/>
    <col min="41" max="41" width="18.42578125" style="225" customWidth="1"/>
    <col min="42" max="42" width="1.7109375" style="225" customWidth="1"/>
    <col min="43" max="43" width="19.7109375" style="225" customWidth="1"/>
    <col min="44" max="44" width="1.7109375" style="225" customWidth="1"/>
    <col min="45" max="45" width="20.5703125" style="225" customWidth="1"/>
    <col min="46" max="46" width="1.7109375" style="225" customWidth="1"/>
    <col min="47" max="47" width="31" style="225" bestFit="1" customWidth="1"/>
    <col min="48" max="48" width="1.7109375" style="225" customWidth="1"/>
    <col min="49" max="49" width="45.7109375" style="225" customWidth="1"/>
    <col min="50" max="50" width="4" style="97" customWidth="1"/>
    <col min="51" max="51" width="14.85546875" style="225" customWidth="1"/>
    <col min="52" max="52" width="1.7109375" style="225" customWidth="1"/>
    <col min="53" max="53" width="12.7109375" style="225" customWidth="1"/>
    <col min="54" max="54" width="1.7109375" style="225" customWidth="1"/>
    <col min="55" max="55" width="14.5703125" style="225" customWidth="1"/>
    <col min="56" max="56" width="1.7109375" style="225" customWidth="1"/>
    <col min="57" max="57" width="31" style="225" bestFit="1" customWidth="1"/>
    <col min="58" max="58" width="1.7109375" style="225" customWidth="1"/>
    <col min="59" max="59" width="45.7109375" style="225" customWidth="1"/>
    <col min="60" max="60" width="4" style="97" customWidth="1"/>
    <col min="61" max="61" width="14.85546875" style="225" customWidth="1"/>
    <col min="62" max="62" width="1.7109375" style="225" customWidth="1"/>
    <col min="63" max="63" width="15.28515625" style="225" customWidth="1"/>
    <col min="64" max="64" width="1.7109375" style="225" customWidth="1"/>
    <col min="65" max="65" width="14.5703125" style="225" customWidth="1"/>
    <col min="66" max="66" width="1.7109375" style="225" customWidth="1"/>
    <col min="67" max="67" width="31" style="225" bestFit="1" customWidth="1"/>
    <col min="68" max="68" width="1.7109375" style="225" customWidth="1"/>
    <col min="69" max="69" width="38.140625" style="225" customWidth="1"/>
    <col min="70" max="70" width="4" style="97" customWidth="1"/>
    <col min="71" max="71" width="14.85546875" style="225" customWidth="1"/>
    <col min="72" max="72" width="1.7109375" style="225" customWidth="1"/>
    <col min="73" max="73" width="12.7109375" style="225" customWidth="1"/>
    <col min="74" max="74" width="1.7109375" style="225" customWidth="1"/>
    <col min="75" max="75" width="14.5703125" style="225" customWidth="1"/>
    <col min="76" max="76" width="1.7109375" style="225" customWidth="1"/>
    <col min="77" max="77" width="31" style="225" bestFit="1" customWidth="1"/>
    <col min="78" max="78" width="1.7109375" style="225" customWidth="1"/>
    <col min="79" max="79" width="45.7109375" style="225" customWidth="1"/>
    <col min="80" max="80" width="4.140625" style="97" customWidth="1"/>
    <col min="81" max="81" width="14.85546875" style="225" customWidth="1"/>
    <col min="82" max="82" width="1.7109375" style="225" customWidth="1"/>
    <col min="83" max="83" width="31" style="225" bestFit="1" customWidth="1"/>
    <col min="84" max="84" width="1.7109375" style="225" customWidth="1"/>
    <col min="85" max="85" width="89.85546875" style="225" customWidth="1"/>
    <col min="86" max="86" width="4.140625" style="97" customWidth="1"/>
    <col min="87" max="87" width="14.85546875" style="225" customWidth="1"/>
    <col min="88" max="88" width="1.7109375" style="225" customWidth="1"/>
    <col min="89" max="89" width="31" style="225" bestFit="1" customWidth="1"/>
    <col min="90" max="90" width="1.7109375" style="225" customWidth="1"/>
    <col min="91" max="91" width="72.85546875" style="225" customWidth="1"/>
    <col min="92" max="92" width="4.140625" style="97" customWidth="1"/>
    <col min="93" max="93" width="14.85546875" style="225" customWidth="1"/>
    <col min="94" max="94" width="1.7109375" style="225" customWidth="1"/>
    <col min="95" max="95" width="31" style="225" bestFit="1" customWidth="1"/>
    <col min="96" max="96" width="1.7109375" style="225" customWidth="1"/>
    <col min="97" max="97" width="57.85546875" style="225" customWidth="1"/>
    <col min="98" max="98" width="4.140625" style="97" customWidth="1"/>
    <col min="99" max="99" width="14.7109375" style="225" customWidth="1"/>
    <col min="100" max="100" width="1.7109375" style="225" customWidth="1"/>
    <col min="101" max="101" width="14.28515625" style="225" customWidth="1"/>
    <col min="102" max="102" width="1.7109375" style="225" customWidth="1"/>
    <col min="103" max="103" width="13.42578125" style="225" customWidth="1"/>
    <col min="104" max="104" width="1.7109375" style="225" customWidth="1"/>
    <col min="105" max="105" width="14" style="225" customWidth="1"/>
    <col min="106" max="106" width="1.7109375" style="225" customWidth="1"/>
    <col min="107" max="107" width="13.42578125" style="225" customWidth="1"/>
    <col min="108" max="108" width="1.7109375" style="225" customWidth="1"/>
    <col min="109" max="109" width="14" style="225" customWidth="1"/>
    <col min="110" max="110" width="1.7109375" style="225" customWidth="1"/>
    <col min="111" max="111" width="27.140625" style="325" bestFit="1" customWidth="1"/>
    <col min="112" max="112" width="1.7109375" style="225" customWidth="1"/>
    <col min="113" max="113" width="53.5703125" style="225" customWidth="1"/>
    <col min="114" max="114" width="4.28515625" style="97" customWidth="1"/>
    <col min="115" max="115" width="14.7109375" style="225" customWidth="1"/>
    <col min="116" max="116" width="1.7109375" style="225" customWidth="1"/>
    <col min="117" max="117" width="14.28515625" style="225" customWidth="1"/>
    <col min="118" max="118" width="1.7109375" style="225" customWidth="1"/>
    <col min="119" max="119" width="13.42578125" style="225" customWidth="1"/>
    <col min="120" max="120" width="1.7109375" style="225" customWidth="1"/>
    <col min="121" max="121" width="14" style="225" customWidth="1"/>
    <col min="122" max="122" width="1.7109375" style="225" customWidth="1"/>
    <col min="123" max="123" width="13.42578125" style="225" customWidth="1"/>
    <col min="124" max="124" width="1.7109375" style="225" customWidth="1"/>
    <col min="125" max="125" width="14" style="225" customWidth="1"/>
    <col min="126" max="126" width="1.7109375" style="225" customWidth="1"/>
    <col min="127" max="127" width="27.140625" style="325" bestFit="1" customWidth="1"/>
    <col min="128" max="128" width="1.7109375" style="225" customWidth="1"/>
    <col min="129" max="129" width="55.5703125" style="225" customWidth="1"/>
    <col min="130" max="130" width="3.28515625" style="97" customWidth="1"/>
    <col min="131" max="131" width="27.42578125" style="97" customWidth="1"/>
    <col min="132" max="132" width="1.7109375" style="97" customWidth="1"/>
    <col min="133" max="133" width="28.5703125" style="97" customWidth="1"/>
    <col min="134" max="134" width="1.5703125" style="97" customWidth="1"/>
    <col min="135" max="135" width="48.7109375" style="97" bestFit="1" customWidth="1"/>
    <col min="136" max="136" width="1.7109375" style="97" customWidth="1"/>
    <col min="137" max="137" width="65.7109375" style="97" customWidth="1"/>
    <col min="138" max="138" width="3.5703125" style="97" customWidth="1"/>
    <col min="139" max="16384" width="9.140625" style="97"/>
  </cols>
  <sheetData>
    <row r="1" spans="1:137" x14ac:dyDescent="0.25">
      <c r="A1" s="182" t="s">
        <v>412</v>
      </c>
      <c r="B1" s="183"/>
      <c r="C1" s="234" t="s">
        <v>34</v>
      </c>
      <c r="D1" s="234"/>
      <c r="E1" s="234"/>
      <c r="F1" s="234"/>
      <c r="G1" s="234"/>
      <c r="H1" s="234"/>
      <c r="I1" s="234"/>
      <c r="J1" s="234"/>
      <c r="K1" s="234"/>
      <c r="L1" s="234"/>
      <c r="M1" s="234"/>
      <c r="N1" s="234"/>
      <c r="O1" s="234"/>
      <c r="P1" s="234"/>
      <c r="Q1" s="184"/>
      <c r="S1" s="234" t="s">
        <v>34</v>
      </c>
      <c r="AG1" s="184"/>
      <c r="AI1" s="234" t="s">
        <v>34</v>
      </c>
      <c r="AO1" s="234" t="s">
        <v>34</v>
      </c>
      <c r="AP1" s="234"/>
      <c r="AQ1" s="234"/>
      <c r="AR1" s="234"/>
      <c r="AS1" s="234"/>
      <c r="AT1" s="234"/>
      <c r="AU1" s="234"/>
      <c r="AV1" s="234"/>
      <c r="AW1" s="184"/>
      <c r="AY1" s="234" t="s">
        <v>34</v>
      </c>
      <c r="AZ1" s="234"/>
      <c r="BA1" s="234"/>
      <c r="BB1" s="234"/>
      <c r="BC1" s="234"/>
      <c r="BD1" s="234"/>
      <c r="BE1" s="234"/>
      <c r="BF1" s="234"/>
      <c r="BG1" s="184"/>
      <c r="BI1" s="234" t="s">
        <v>34</v>
      </c>
      <c r="BJ1" s="234"/>
      <c r="BK1" s="234"/>
      <c r="BL1" s="234"/>
      <c r="BM1" s="234"/>
      <c r="BN1" s="234"/>
      <c r="BO1" s="234"/>
      <c r="BP1" s="234"/>
      <c r="BQ1" s="184"/>
      <c r="BS1" s="234" t="s">
        <v>34</v>
      </c>
      <c r="BT1" s="234"/>
      <c r="BU1" s="234"/>
      <c r="BV1" s="234"/>
      <c r="BW1" s="234"/>
      <c r="BX1" s="234"/>
      <c r="BY1" s="234"/>
      <c r="BZ1" s="234"/>
      <c r="CA1" s="184"/>
      <c r="CC1" s="234" t="s">
        <v>34</v>
      </c>
      <c r="CD1" s="234"/>
      <c r="CE1" s="234"/>
      <c r="CF1" s="234"/>
      <c r="CG1" s="184"/>
      <c r="CI1" s="234" t="s">
        <v>34</v>
      </c>
      <c r="CJ1" s="234"/>
      <c r="CK1" s="234"/>
      <c r="CL1" s="234"/>
      <c r="CM1" s="184"/>
      <c r="CO1" s="234" t="s">
        <v>34</v>
      </c>
      <c r="CP1" s="234"/>
      <c r="CQ1" s="234"/>
      <c r="CR1" s="234"/>
      <c r="CS1" s="184"/>
      <c r="CU1" s="234" t="s">
        <v>34</v>
      </c>
      <c r="DK1" s="234" t="s">
        <v>34</v>
      </c>
      <c r="EA1" s="185" t="s">
        <v>34</v>
      </c>
      <c r="EB1" s="234"/>
      <c r="EC1" s="234"/>
      <c r="ED1" s="234"/>
      <c r="EE1" s="234"/>
      <c r="EF1" s="234"/>
      <c r="EG1" s="236"/>
    </row>
    <row r="2" spans="1:137" x14ac:dyDescent="0.25">
      <c r="A2" s="182" t="s">
        <v>413</v>
      </c>
      <c r="B2" s="183"/>
      <c r="C2" s="234" t="s">
        <v>522</v>
      </c>
      <c r="D2" s="234"/>
      <c r="E2" s="234"/>
      <c r="F2" s="234"/>
      <c r="G2" s="234"/>
      <c r="H2" s="234"/>
      <c r="I2" s="234"/>
      <c r="J2" s="234"/>
      <c r="K2" s="234"/>
      <c r="L2" s="234"/>
      <c r="M2" s="234"/>
      <c r="N2" s="234"/>
      <c r="O2" s="234"/>
      <c r="P2" s="234"/>
      <c r="Q2" s="184"/>
      <c r="S2" s="234" t="s">
        <v>522</v>
      </c>
      <c r="AG2" s="184"/>
      <c r="AI2" s="182" t="s">
        <v>591</v>
      </c>
      <c r="AO2" s="234" t="s">
        <v>599</v>
      </c>
      <c r="AP2" s="234"/>
      <c r="AQ2" s="234"/>
      <c r="AR2" s="234"/>
      <c r="AS2" s="234"/>
      <c r="AT2" s="234"/>
      <c r="AU2" s="234"/>
      <c r="AV2" s="234"/>
      <c r="AW2" s="184"/>
      <c r="AY2" s="234" t="s">
        <v>599</v>
      </c>
      <c r="AZ2" s="234"/>
      <c r="BA2" s="234"/>
      <c r="BB2" s="234"/>
      <c r="BC2" s="234"/>
      <c r="BD2" s="234"/>
      <c r="BE2" s="234"/>
      <c r="BF2" s="234"/>
      <c r="BG2" s="184"/>
      <c r="BI2" s="234" t="s">
        <v>598</v>
      </c>
      <c r="BJ2" s="234"/>
      <c r="BK2" s="234"/>
      <c r="BL2" s="234"/>
      <c r="BM2" s="234"/>
      <c r="BN2" s="234"/>
      <c r="BO2" s="234"/>
      <c r="BP2" s="234"/>
      <c r="BQ2" s="184"/>
      <c r="BS2" s="234" t="s">
        <v>599</v>
      </c>
      <c r="BT2" s="234"/>
      <c r="BU2" s="234"/>
      <c r="BV2" s="234"/>
      <c r="BW2" s="234"/>
      <c r="BX2" s="234"/>
      <c r="BY2" s="234"/>
      <c r="BZ2" s="234"/>
      <c r="CA2" s="184"/>
      <c r="CC2" s="234" t="s">
        <v>606</v>
      </c>
      <c r="CD2" s="234"/>
      <c r="CE2" s="234"/>
      <c r="CF2" s="234"/>
      <c r="CG2" s="184"/>
      <c r="CI2" s="234" t="s">
        <v>607</v>
      </c>
      <c r="CJ2" s="234"/>
      <c r="CK2" s="234"/>
      <c r="CL2" s="234"/>
      <c r="CM2" s="184"/>
      <c r="CO2" s="234" t="s">
        <v>622</v>
      </c>
      <c r="CP2" s="234"/>
      <c r="CQ2" s="234"/>
      <c r="CR2" s="234"/>
      <c r="CS2" s="184"/>
      <c r="CU2" s="234" t="s">
        <v>548</v>
      </c>
      <c r="DK2" s="234" t="s">
        <v>548</v>
      </c>
      <c r="EA2" s="256" t="s">
        <v>631</v>
      </c>
      <c r="EB2" s="256"/>
      <c r="EC2" s="256"/>
      <c r="ED2" s="256"/>
      <c r="EE2" s="256"/>
      <c r="EF2" s="256"/>
      <c r="EG2" s="256"/>
    </row>
    <row r="3" spans="1:137" x14ac:dyDescent="0.25">
      <c r="A3" s="182" t="s">
        <v>414</v>
      </c>
      <c r="B3" s="183"/>
      <c r="C3" s="234" t="s">
        <v>586</v>
      </c>
      <c r="D3" s="234"/>
      <c r="E3" s="234"/>
      <c r="F3" s="234"/>
      <c r="G3" s="234"/>
      <c r="H3" s="234"/>
      <c r="I3" s="234"/>
      <c r="J3" s="234"/>
      <c r="K3" s="234"/>
      <c r="L3" s="234"/>
      <c r="M3" s="234"/>
      <c r="N3" s="234"/>
      <c r="O3" s="234"/>
      <c r="P3" s="234"/>
      <c r="Q3" s="184"/>
      <c r="S3" s="182" t="s">
        <v>587</v>
      </c>
      <c r="AG3" s="184"/>
      <c r="AI3" s="182">
        <v>62</v>
      </c>
      <c r="AO3" s="234" t="s">
        <v>593</v>
      </c>
      <c r="AP3" s="234"/>
      <c r="AQ3" s="234"/>
      <c r="AR3" s="234"/>
      <c r="AS3" s="234"/>
      <c r="AT3" s="234"/>
      <c r="AU3" s="234"/>
      <c r="AV3" s="234"/>
      <c r="AW3" s="184"/>
      <c r="AY3" s="234" t="s">
        <v>597</v>
      </c>
      <c r="AZ3" s="234"/>
      <c r="BA3" s="234"/>
      <c r="BB3" s="234"/>
      <c r="BC3" s="234"/>
      <c r="BD3" s="234"/>
      <c r="BE3" s="234"/>
      <c r="BF3" s="234"/>
      <c r="BG3" s="184"/>
      <c r="BI3" s="234" t="s">
        <v>601</v>
      </c>
      <c r="BJ3" s="234"/>
      <c r="BK3" s="234"/>
      <c r="BL3" s="234"/>
      <c r="BM3" s="234"/>
      <c r="BN3" s="234"/>
      <c r="BO3" s="234"/>
      <c r="BP3" s="234"/>
      <c r="BQ3" s="184"/>
      <c r="BS3" s="234" t="s">
        <v>602</v>
      </c>
      <c r="BT3" s="234"/>
      <c r="BU3" s="234"/>
      <c r="BV3" s="234"/>
      <c r="BW3" s="234"/>
      <c r="BX3" s="234"/>
      <c r="BY3" s="234"/>
      <c r="BZ3" s="234"/>
      <c r="CA3" s="184"/>
      <c r="CC3" s="234">
        <v>75</v>
      </c>
      <c r="CD3" s="234"/>
      <c r="CE3" s="234"/>
      <c r="CF3" s="234"/>
      <c r="CG3" s="184"/>
      <c r="CI3" s="234">
        <v>76</v>
      </c>
      <c r="CJ3" s="234"/>
      <c r="CK3" s="234"/>
      <c r="CL3" s="234"/>
      <c r="CM3" s="184"/>
      <c r="CO3" s="234">
        <v>77</v>
      </c>
      <c r="CP3" s="234"/>
      <c r="CQ3" s="234"/>
      <c r="CR3" s="234"/>
      <c r="CS3" s="184"/>
      <c r="CU3" s="234" t="s">
        <v>625</v>
      </c>
      <c r="DK3" s="234" t="s">
        <v>626</v>
      </c>
      <c r="EA3" s="236" t="s">
        <v>694</v>
      </c>
      <c r="EB3" s="236"/>
      <c r="EC3" s="236"/>
      <c r="ED3" s="236"/>
      <c r="EE3" s="236"/>
      <c r="EF3" s="236"/>
      <c r="EG3" s="236"/>
    </row>
    <row r="4" spans="1:137" ht="29.25" customHeight="1" x14ac:dyDescent="0.25">
      <c r="A4" s="182" t="s">
        <v>415</v>
      </c>
      <c r="B4" s="183"/>
      <c r="C4" s="234" t="s">
        <v>432</v>
      </c>
      <c r="D4" s="234"/>
      <c r="E4" s="234"/>
      <c r="F4" s="234"/>
      <c r="G4" s="234"/>
      <c r="H4" s="234"/>
      <c r="I4" s="234"/>
      <c r="J4" s="234"/>
      <c r="K4" s="234"/>
      <c r="L4" s="234"/>
      <c r="M4" s="234"/>
      <c r="N4" s="234"/>
      <c r="O4" s="234"/>
      <c r="P4" s="234"/>
      <c r="Q4" s="184"/>
      <c r="S4" s="234" t="s">
        <v>432</v>
      </c>
      <c r="AG4" s="184"/>
      <c r="AI4" s="182" t="s">
        <v>795</v>
      </c>
      <c r="AO4" s="263" t="s">
        <v>592</v>
      </c>
      <c r="AP4" s="263"/>
      <c r="AQ4" s="263"/>
      <c r="AR4" s="263"/>
      <c r="AS4" s="263"/>
      <c r="AT4" s="263"/>
      <c r="AU4" s="263"/>
      <c r="AV4" s="263"/>
      <c r="AW4" s="263"/>
      <c r="AY4" s="263" t="s">
        <v>596</v>
      </c>
      <c r="AZ4" s="263"/>
      <c r="BA4" s="263"/>
      <c r="BB4" s="263"/>
      <c r="BC4" s="263"/>
      <c r="BD4" s="263"/>
      <c r="BE4" s="263"/>
      <c r="BF4" s="263"/>
      <c r="BG4" s="263"/>
      <c r="BI4" s="263" t="s">
        <v>746</v>
      </c>
      <c r="BJ4" s="263"/>
      <c r="BK4" s="263"/>
      <c r="BL4" s="263"/>
      <c r="BM4" s="263"/>
      <c r="BN4" s="263"/>
      <c r="BO4" s="263"/>
      <c r="BP4" s="263"/>
      <c r="BQ4" s="263"/>
      <c r="BS4" s="263" t="s">
        <v>600</v>
      </c>
      <c r="BT4" s="263"/>
      <c r="BU4" s="263"/>
      <c r="BV4" s="263"/>
      <c r="BW4" s="263"/>
      <c r="BX4" s="263"/>
      <c r="BY4" s="263"/>
      <c r="BZ4" s="263"/>
      <c r="CA4" s="263"/>
      <c r="CC4" s="258" t="s">
        <v>147</v>
      </c>
      <c r="CD4" s="258"/>
      <c r="CE4" s="258"/>
      <c r="CF4" s="258"/>
      <c r="CG4" s="258"/>
      <c r="CI4" s="258" t="s">
        <v>153</v>
      </c>
      <c r="CJ4" s="258"/>
      <c r="CK4" s="258"/>
      <c r="CL4" s="258"/>
      <c r="CM4" s="258"/>
      <c r="CO4" s="258" t="s">
        <v>158</v>
      </c>
      <c r="CP4" s="258"/>
      <c r="CQ4" s="258"/>
      <c r="CR4" s="258"/>
      <c r="CS4" s="258"/>
      <c r="CU4" s="234" t="s">
        <v>444</v>
      </c>
      <c r="DK4" s="234" t="s">
        <v>435</v>
      </c>
      <c r="EA4" s="256" t="s">
        <v>446</v>
      </c>
      <c r="EB4" s="256"/>
      <c r="EC4" s="256"/>
      <c r="ED4" s="256"/>
      <c r="EE4" s="256"/>
      <c r="EF4" s="256"/>
      <c r="EG4" s="256"/>
    </row>
    <row r="5" spans="1:137" x14ac:dyDescent="0.25">
      <c r="Q5" s="183"/>
      <c r="AG5" s="183"/>
      <c r="AW5" s="183"/>
      <c r="BG5" s="183"/>
      <c r="BQ5" s="183"/>
      <c r="CA5" s="183"/>
      <c r="CG5" s="183"/>
      <c r="CM5" s="183"/>
      <c r="CS5" s="183"/>
      <c r="EA5" s="237"/>
      <c r="EG5" s="237"/>
    </row>
    <row r="6" spans="1:137" x14ac:dyDescent="0.25">
      <c r="Q6" s="183"/>
      <c r="AG6" s="183"/>
      <c r="AW6" s="183"/>
      <c r="BG6" s="183"/>
      <c r="BQ6" s="183"/>
      <c r="CA6" s="183"/>
      <c r="CG6" s="183"/>
      <c r="CM6" s="183"/>
      <c r="CS6" s="183"/>
      <c r="EA6" s="237"/>
      <c r="EG6" s="237"/>
    </row>
    <row r="7" spans="1:137" x14ac:dyDescent="0.25">
      <c r="B7" s="183"/>
      <c r="J7" s="238"/>
      <c r="L7" s="238"/>
      <c r="N7" s="238"/>
      <c r="O7" s="238"/>
      <c r="P7" s="238"/>
      <c r="Q7" s="105"/>
      <c r="AG7" s="105"/>
      <c r="AU7" s="238"/>
      <c r="AV7" s="238"/>
      <c r="AW7" s="105"/>
      <c r="BE7" s="238"/>
      <c r="BF7" s="238"/>
      <c r="BG7" s="105"/>
      <c r="BO7" s="238"/>
      <c r="BP7" s="238"/>
      <c r="BQ7" s="105"/>
      <c r="BY7" s="238"/>
      <c r="BZ7" s="238"/>
      <c r="CA7" s="105"/>
      <c r="CE7" s="238"/>
      <c r="CF7" s="238"/>
      <c r="CG7" s="105"/>
      <c r="CK7" s="238"/>
      <c r="CL7" s="238"/>
      <c r="CM7" s="105"/>
      <c r="CQ7" s="238"/>
      <c r="CR7" s="238"/>
      <c r="CS7" s="105"/>
      <c r="EA7" s="237"/>
      <c r="EG7" s="237"/>
    </row>
    <row r="8" spans="1:137" s="189" customFormat="1" ht="45" x14ac:dyDescent="0.25">
      <c r="A8" s="186"/>
      <c r="B8" s="187"/>
      <c r="C8" s="142" t="s">
        <v>525</v>
      </c>
      <c r="D8" s="143"/>
      <c r="E8" s="142" t="s">
        <v>526</v>
      </c>
      <c r="F8" s="143"/>
      <c r="G8" s="142" t="s">
        <v>523</v>
      </c>
      <c r="H8" s="143"/>
      <c r="I8" s="142" t="s">
        <v>524</v>
      </c>
      <c r="J8" s="144"/>
      <c r="K8" s="142" t="s">
        <v>690</v>
      </c>
      <c r="L8" s="144"/>
      <c r="M8" s="142" t="s">
        <v>531</v>
      </c>
      <c r="N8" s="144"/>
      <c r="O8" s="142" t="s">
        <v>409</v>
      </c>
      <c r="P8" s="144"/>
      <c r="Q8" s="188" t="s">
        <v>521</v>
      </c>
      <c r="S8" s="142" t="s">
        <v>535</v>
      </c>
      <c r="T8" s="143"/>
      <c r="U8" s="142" t="s">
        <v>763</v>
      </c>
      <c r="V8" s="143"/>
      <c r="W8" s="142" t="s">
        <v>764</v>
      </c>
      <c r="X8" s="143"/>
      <c r="Y8" s="142" t="s">
        <v>765</v>
      </c>
      <c r="Z8" s="144"/>
      <c r="AA8" s="142" t="s">
        <v>767</v>
      </c>
      <c r="AB8" s="144"/>
      <c r="AC8" s="142" t="s">
        <v>766</v>
      </c>
      <c r="AD8" s="144"/>
      <c r="AE8" s="142" t="s">
        <v>409</v>
      </c>
      <c r="AF8" s="144"/>
      <c r="AG8" s="188" t="s">
        <v>521</v>
      </c>
      <c r="AI8" s="190" t="s">
        <v>520</v>
      </c>
      <c r="AJ8" s="144"/>
      <c r="AK8" s="190" t="s">
        <v>409</v>
      </c>
      <c r="AL8" s="144"/>
      <c r="AM8" s="188" t="s">
        <v>521</v>
      </c>
      <c r="AO8" s="142" t="s">
        <v>619</v>
      </c>
      <c r="AP8" s="143"/>
      <c r="AQ8" s="142" t="s">
        <v>620</v>
      </c>
      <c r="AR8" s="143"/>
      <c r="AS8" s="142" t="s">
        <v>621</v>
      </c>
      <c r="AT8" s="143"/>
      <c r="AU8" s="142" t="s">
        <v>409</v>
      </c>
      <c r="AV8" s="144"/>
      <c r="AW8" s="188" t="s">
        <v>521</v>
      </c>
      <c r="AY8" s="142" t="s">
        <v>616</v>
      </c>
      <c r="AZ8" s="143"/>
      <c r="BA8" s="142" t="s">
        <v>617</v>
      </c>
      <c r="BB8" s="143"/>
      <c r="BC8" s="142" t="s">
        <v>618</v>
      </c>
      <c r="BD8" s="143"/>
      <c r="BE8" s="142" t="s">
        <v>409</v>
      </c>
      <c r="BF8" s="144"/>
      <c r="BG8" s="188" t="s">
        <v>521</v>
      </c>
      <c r="BI8" s="142" t="s">
        <v>748</v>
      </c>
      <c r="BJ8" s="143"/>
      <c r="BK8" s="142" t="s">
        <v>750</v>
      </c>
      <c r="BL8" s="143"/>
      <c r="BM8" s="142" t="s">
        <v>749</v>
      </c>
      <c r="BN8" s="143"/>
      <c r="BO8" s="142" t="s">
        <v>409</v>
      </c>
      <c r="BP8" s="144"/>
      <c r="BQ8" s="188" t="s">
        <v>521</v>
      </c>
      <c r="BS8" s="142" t="s">
        <v>613</v>
      </c>
      <c r="BT8" s="143"/>
      <c r="BU8" s="142" t="s">
        <v>614</v>
      </c>
      <c r="BV8" s="143"/>
      <c r="BW8" s="142" t="s">
        <v>615</v>
      </c>
      <c r="BX8" s="143"/>
      <c r="BY8" s="142" t="s">
        <v>409</v>
      </c>
      <c r="BZ8" s="144"/>
      <c r="CA8" s="188" t="s">
        <v>521</v>
      </c>
      <c r="CC8" s="191" t="s">
        <v>569</v>
      </c>
      <c r="CD8" s="143"/>
      <c r="CE8" s="142" t="s">
        <v>409</v>
      </c>
      <c r="CF8" s="144"/>
      <c r="CG8" s="188" t="s">
        <v>521</v>
      </c>
      <c r="CI8" s="142" t="s">
        <v>569</v>
      </c>
      <c r="CJ8" s="143"/>
      <c r="CK8" s="142" t="s">
        <v>409</v>
      </c>
      <c r="CL8" s="144"/>
      <c r="CM8" s="188" t="s">
        <v>521</v>
      </c>
      <c r="CO8" s="142" t="s">
        <v>569</v>
      </c>
      <c r="CP8" s="143"/>
      <c r="CQ8" s="142" t="s">
        <v>409</v>
      </c>
      <c r="CR8" s="144"/>
      <c r="CS8" s="188" t="s">
        <v>521</v>
      </c>
      <c r="CU8" s="192" t="s">
        <v>448</v>
      </c>
      <c r="CV8" s="144"/>
      <c r="CW8" s="142" t="s">
        <v>449</v>
      </c>
      <c r="CX8" s="144"/>
      <c r="CY8" s="192" t="s">
        <v>447</v>
      </c>
      <c r="CZ8" s="144"/>
      <c r="DA8" s="142" t="s">
        <v>549</v>
      </c>
      <c r="DB8" s="144"/>
      <c r="DC8" s="192" t="s">
        <v>558</v>
      </c>
      <c r="DD8" s="144"/>
      <c r="DE8" s="142" t="s">
        <v>559</v>
      </c>
      <c r="DF8" s="144"/>
      <c r="DG8" s="192" t="s">
        <v>409</v>
      </c>
      <c r="DH8" s="193"/>
      <c r="DI8" s="190" t="s">
        <v>521</v>
      </c>
      <c r="DK8" s="192" t="s">
        <v>448</v>
      </c>
      <c r="DL8" s="144"/>
      <c r="DM8" s="142" t="s">
        <v>449</v>
      </c>
      <c r="DN8" s="144"/>
      <c r="DO8" s="192" t="s">
        <v>447</v>
      </c>
      <c r="DP8" s="144"/>
      <c r="DQ8" s="142" t="s">
        <v>549</v>
      </c>
      <c r="DR8" s="144"/>
      <c r="DS8" s="192" t="s">
        <v>558</v>
      </c>
      <c r="DT8" s="144"/>
      <c r="DU8" s="142" t="s">
        <v>559</v>
      </c>
      <c r="DV8" s="144"/>
      <c r="DW8" s="192" t="s">
        <v>409</v>
      </c>
      <c r="DX8" s="193"/>
      <c r="DY8" s="190" t="s">
        <v>521</v>
      </c>
      <c r="EA8" s="192" t="s">
        <v>715</v>
      </c>
      <c r="EB8" s="144"/>
      <c r="EC8" s="192" t="s">
        <v>716</v>
      </c>
      <c r="ED8" s="193"/>
      <c r="EE8" s="192" t="s">
        <v>409</v>
      </c>
      <c r="EF8" s="144"/>
      <c r="EG8" s="190" t="s">
        <v>521</v>
      </c>
    </row>
    <row r="9" spans="1:137" x14ac:dyDescent="0.25">
      <c r="A9" s="182" t="s">
        <v>416</v>
      </c>
      <c r="B9" s="183"/>
      <c r="C9" s="97"/>
      <c r="D9" s="97"/>
      <c r="E9" s="97"/>
      <c r="F9" s="97"/>
      <c r="G9" s="97"/>
      <c r="H9" s="97"/>
      <c r="I9" s="97"/>
      <c r="J9" s="97"/>
      <c r="K9" s="97"/>
      <c r="L9" s="97"/>
      <c r="M9" s="97"/>
      <c r="N9" s="97"/>
      <c r="O9" s="97"/>
      <c r="P9" s="97"/>
      <c r="Q9" s="184"/>
      <c r="AG9" s="184"/>
      <c r="AM9" s="286"/>
      <c r="AO9" s="97"/>
      <c r="AP9" s="97"/>
      <c r="AQ9" s="97"/>
      <c r="AR9" s="97"/>
      <c r="AS9" s="97"/>
      <c r="AT9" s="97"/>
      <c r="AU9" s="97"/>
      <c r="AV9" s="97"/>
      <c r="AW9" s="184"/>
      <c r="AY9" s="97"/>
      <c r="AZ9" s="97"/>
      <c r="BA9" s="97"/>
      <c r="BB9" s="97"/>
      <c r="BC9" s="97"/>
      <c r="BD9" s="97"/>
      <c r="BE9" s="97"/>
      <c r="BF9" s="97"/>
      <c r="BG9" s="184"/>
      <c r="BI9" s="97"/>
      <c r="BJ9" s="97"/>
      <c r="BK9" s="97"/>
      <c r="BL9" s="97"/>
      <c r="BM9" s="97"/>
      <c r="BN9" s="97"/>
      <c r="BO9" s="97"/>
      <c r="BP9" s="97"/>
      <c r="BQ9" s="184"/>
      <c r="BS9" s="97"/>
      <c r="BT9" s="97"/>
      <c r="BU9" s="97"/>
      <c r="BV9" s="97"/>
      <c r="BW9" s="97"/>
      <c r="BX9" s="97"/>
      <c r="BY9" s="97"/>
      <c r="BZ9" s="97"/>
      <c r="CA9" s="184"/>
      <c r="CC9" s="97"/>
      <c r="CD9" s="97"/>
      <c r="CE9" s="97"/>
      <c r="CF9" s="97"/>
      <c r="CG9" s="184"/>
      <c r="CI9" s="97"/>
      <c r="CJ9" s="97"/>
      <c r="CK9" s="97"/>
      <c r="CL9" s="97"/>
      <c r="CM9" s="184"/>
      <c r="CO9" s="97"/>
      <c r="CP9" s="97"/>
      <c r="CQ9" s="97"/>
      <c r="CR9" s="97"/>
      <c r="CS9" s="184"/>
      <c r="CU9" s="97"/>
      <c r="CV9" s="97"/>
      <c r="CW9" s="97"/>
      <c r="CX9" s="97"/>
      <c r="CY9" s="97"/>
      <c r="CZ9" s="97"/>
      <c r="DA9" s="97"/>
      <c r="DB9" s="97"/>
      <c r="DC9" s="97"/>
      <c r="DD9" s="97"/>
      <c r="DE9" s="97"/>
      <c r="DF9" s="97"/>
      <c r="DG9" s="97"/>
      <c r="DH9" s="97"/>
      <c r="DI9" s="101"/>
      <c r="DK9" s="97"/>
      <c r="DL9" s="97"/>
      <c r="DM9" s="97"/>
      <c r="DN9" s="97"/>
      <c r="DO9" s="97"/>
      <c r="DP9" s="97"/>
      <c r="DQ9" s="97"/>
      <c r="DR9" s="97"/>
      <c r="DS9" s="97"/>
      <c r="DT9" s="97"/>
      <c r="DU9" s="97"/>
      <c r="DV9" s="97"/>
      <c r="DW9" s="97"/>
      <c r="DX9" s="97"/>
      <c r="DY9" s="101"/>
      <c r="EG9" s="101"/>
    </row>
    <row r="10" spans="1:137" x14ac:dyDescent="0.25">
      <c r="B10" s="105" t="s">
        <v>417</v>
      </c>
      <c r="C10" s="225" t="s">
        <v>46</v>
      </c>
      <c r="E10" s="225" t="s">
        <v>46</v>
      </c>
      <c r="G10" s="225" t="s">
        <v>46</v>
      </c>
      <c r="I10" s="225" t="s">
        <v>46</v>
      </c>
      <c r="K10" s="225" t="s">
        <v>46</v>
      </c>
      <c r="M10" s="225" t="s">
        <v>46</v>
      </c>
      <c r="O10" s="225" t="s">
        <v>46</v>
      </c>
      <c r="S10" s="225" t="s">
        <v>46</v>
      </c>
      <c r="T10" s="225"/>
      <c r="U10" s="225" t="s">
        <v>46</v>
      </c>
      <c r="V10" s="225"/>
      <c r="W10" s="225" t="s">
        <v>46</v>
      </c>
      <c r="X10" s="225"/>
      <c r="Y10" s="225" t="s">
        <v>46</v>
      </c>
      <c r="Z10" s="225"/>
      <c r="AA10" s="225" t="s">
        <v>46</v>
      </c>
      <c r="AB10" s="225"/>
      <c r="AC10" s="225" t="s">
        <v>46</v>
      </c>
      <c r="AD10" s="225"/>
      <c r="AE10" s="225" t="s">
        <v>46</v>
      </c>
      <c r="AF10" s="225"/>
      <c r="AI10" s="97" t="s">
        <v>46</v>
      </c>
      <c r="AK10" s="97" t="s">
        <v>46</v>
      </c>
      <c r="AM10" s="289"/>
      <c r="AO10" s="225" t="s">
        <v>46</v>
      </c>
      <c r="AQ10" s="225" t="s">
        <v>46</v>
      </c>
      <c r="AS10" s="225" t="s">
        <v>46</v>
      </c>
      <c r="AU10" s="225" t="s">
        <v>532</v>
      </c>
      <c r="AW10" s="225" t="s">
        <v>604</v>
      </c>
      <c r="AY10" s="225" t="s">
        <v>46</v>
      </c>
      <c r="BA10" s="225" t="s">
        <v>46</v>
      </c>
      <c r="BC10" s="225" t="s">
        <v>46</v>
      </c>
      <c r="BE10" s="225" t="s">
        <v>532</v>
      </c>
      <c r="BI10" s="225" t="s">
        <v>46</v>
      </c>
      <c r="BK10" s="225" t="s">
        <v>46</v>
      </c>
      <c r="BM10" s="225" t="s">
        <v>46</v>
      </c>
      <c r="BO10" s="225" t="s">
        <v>532</v>
      </c>
      <c r="BS10" s="225" t="s">
        <v>46</v>
      </c>
      <c r="BU10" s="225" t="s">
        <v>46</v>
      </c>
      <c r="BW10" s="225" t="s">
        <v>46</v>
      </c>
      <c r="BY10" s="225" t="s">
        <v>532</v>
      </c>
      <c r="CE10" s="225" t="s">
        <v>610</v>
      </c>
      <c r="CK10" s="225" t="s">
        <v>610</v>
      </c>
      <c r="CQ10" s="225" t="s">
        <v>610</v>
      </c>
      <c r="CS10" s="225" t="s">
        <v>624</v>
      </c>
      <c r="CU10" s="290"/>
      <c r="CV10" s="101"/>
      <c r="CW10" s="102"/>
      <c r="CX10" s="101"/>
      <c r="CY10" s="102"/>
      <c r="CZ10" s="101"/>
      <c r="DA10" s="102"/>
      <c r="DB10" s="101"/>
      <c r="DC10" s="102"/>
      <c r="DD10" s="101"/>
      <c r="DE10" s="102"/>
      <c r="DF10" s="101"/>
      <c r="DG10" s="102" t="s">
        <v>328</v>
      </c>
      <c r="DH10" s="102"/>
      <c r="DI10" s="225" t="s">
        <v>550</v>
      </c>
      <c r="DK10" s="290"/>
      <c r="DL10" s="101"/>
      <c r="DM10" s="102"/>
      <c r="DN10" s="101"/>
      <c r="DO10" s="102"/>
      <c r="DP10" s="101"/>
      <c r="DQ10" s="102"/>
      <c r="DR10" s="101"/>
      <c r="DS10" s="102"/>
      <c r="DT10" s="101"/>
      <c r="DU10" s="102"/>
      <c r="DV10" s="101"/>
      <c r="DW10" s="102" t="s">
        <v>328</v>
      </c>
      <c r="DX10" s="102"/>
      <c r="DY10" s="225" t="s">
        <v>551</v>
      </c>
      <c r="EA10" s="101"/>
      <c r="EC10" s="101"/>
      <c r="ED10" s="101"/>
      <c r="EE10" s="97" t="s">
        <v>627</v>
      </c>
      <c r="EG10" s="162"/>
    </row>
    <row r="11" spans="1:137" x14ac:dyDescent="0.25">
      <c r="B11" s="194" t="s">
        <v>418</v>
      </c>
      <c r="C11" s="106" t="s">
        <v>46</v>
      </c>
      <c r="E11" s="106" t="s">
        <v>46</v>
      </c>
      <c r="G11" s="106" t="s">
        <v>46</v>
      </c>
      <c r="I11" s="106" t="s">
        <v>46</v>
      </c>
      <c r="K11" s="106" t="s">
        <v>46</v>
      </c>
      <c r="M11" s="106" t="s">
        <v>46</v>
      </c>
      <c r="O11" s="106" t="s">
        <v>46</v>
      </c>
      <c r="Q11" s="106"/>
      <c r="S11" s="106" t="s">
        <v>46</v>
      </c>
      <c r="T11" s="225"/>
      <c r="U11" s="106" t="s">
        <v>46</v>
      </c>
      <c r="V11" s="225"/>
      <c r="W11" s="106" t="s">
        <v>46</v>
      </c>
      <c r="X11" s="225"/>
      <c r="Y11" s="106" t="s">
        <v>46</v>
      </c>
      <c r="Z11" s="225"/>
      <c r="AA11" s="106" t="s">
        <v>46</v>
      </c>
      <c r="AB11" s="225"/>
      <c r="AC11" s="106" t="s">
        <v>46</v>
      </c>
      <c r="AD11" s="225"/>
      <c r="AE11" s="106" t="s">
        <v>46</v>
      </c>
      <c r="AF11" s="225"/>
      <c r="AG11" s="106"/>
      <c r="AI11" s="109" t="s">
        <v>46</v>
      </c>
      <c r="AK11" s="109" t="s">
        <v>46</v>
      </c>
      <c r="AM11" s="291"/>
      <c r="AO11" s="106" t="s">
        <v>46</v>
      </c>
      <c r="AQ11" s="106" t="s">
        <v>46</v>
      </c>
      <c r="AS11" s="106" t="s">
        <v>46</v>
      </c>
      <c r="AU11" s="106" t="s">
        <v>594</v>
      </c>
      <c r="AW11" s="106" t="s">
        <v>603</v>
      </c>
      <c r="AY11" s="106" t="s">
        <v>46</v>
      </c>
      <c r="BA11" s="106" t="s">
        <v>46</v>
      </c>
      <c r="BC11" s="106" t="s">
        <v>46</v>
      </c>
      <c r="BE11" s="106" t="s">
        <v>594</v>
      </c>
      <c r="BG11" s="106"/>
      <c r="BI11" s="106" t="s">
        <v>46</v>
      </c>
      <c r="BK11" s="106" t="s">
        <v>46</v>
      </c>
      <c r="BM11" s="106" t="s">
        <v>46</v>
      </c>
      <c r="BO11" s="106" t="s">
        <v>594</v>
      </c>
      <c r="BQ11" s="106"/>
      <c r="BS11" s="106" t="s">
        <v>46</v>
      </c>
      <c r="BU11" s="106" t="s">
        <v>46</v>
      </c>
      <c r="BW11" s="106" t="s">
        <v>46</v>
      </c>
      <c r="BY11" s="106" t="s">
        <v>594</v>
      </c>
      <c r="CA11" s="106" t="s">
        <v>603</v>
      </c>
      <c r="CC11" s="106"/>
      <c r="CE11" s="106" t="s">
        <v>610</v>
      </c>
      <c r="CG11" s="106"/>
      <c r="CI11" s="106"/>
      <c r="CK11" s="106" t="s">
        <v>610</v>
      </c>
      <c r="CM11" s="106"/>
      <c r="CO11" s="106"/>
      <c r="CQ11" s="106" t="s">
        <v>610</v>
      </c>
      <c r="CS11" s="106" t="s">
        <v>612</v>
      </c>
      <c r="CU11" s="107"/>
      <c r="CV11" s="101"/>
      <c r="CW11" s="107"/>
      <c r="CX11" s="101"/>
      <c r="CY11" s="107"/>
      <c r="CZ11" s="101"/>
      <c r="DA11" s="107"/>
      <c r="DB11" s="101"/>
      <c r="DC11" s="107"/>
      <c r="DD11" s="101"/>
      <c r="DE11" s="107"/>
      <c r="DF11" s="101"/>
      <c r="DG11" s="107" t="s">
        <v>560</v>
      </c>
      <c r="DH11" s="101"/>
      <c r="DI11" s="108" t="s">
        <v>550</v>
      </c>
      <c r="DK11" s="107"/>
      <c r="DL11" s="101"/>
      <c r="DM11" s="107"/>
      <c r="DN11" s="101"/>
      <c r="DO11" s="107"/>
      <c r="DP11" s="101"/>
      <c r="DQ11" s="107"/>
      <c r="DR11" s="101"/>
      <c r="DS11" s="107"/>
      <c r="DT11" s="101"/>
      <c r="DU11" s="107"/>
      <c r="DV11" s="101"/>
      <c r="DW11" s="107" t="s">
        <v>560</v>
      </c>
      <c r="DX11" s="101"/>
      <c r="DY11" s="108" t="s">
        <v>552</v>
      </c>
      <c r="EA11" s="107"/>
      <c r="EC11" s="107"/>
      <c r="ED11" s="101"/>
      <c r="EE11" s="109" t="s">
        <v>610</v>
      </c>
      <c r="EG11" s="108"/>
    </row>
    <row r="12" spans="1:137" x14ac:dyDescent="0.25">
      <c r="B12" s="105" t="s">
        <v>401</v>
      </c>
      <c r="C12" s="225">
        <v>692</v>
      </c>
      <c r="E12" s="225">
        <v>519</v>
      </c>
      <c r="G12" s="149">
        <v>394820</v>
      </c>
      <c r="I12" s="225">
        <v>296115</v>
      </c>
      <c r="O12" s="225" t="s">
        <v>532</v>
      </c>
      <c r="Q12" s="99" t="s">
        <v>47</v>
      </c>
      <c r="S12" s="110">
        <v>257832</v>
      </c>
      <c r="T12" s="225"/>
      <c r="U12" s="110">
        <v>193374</v>
      </c>
      <c r="V12" s="225"/>
      <c r="W12" s="225">
        <v>2329439</v>
      </c>
      <c r="X12" s="225"/>
      <c r="Y12" s="225">
        <v>1747079</v>
      </c>
      <c r="Z12" s="225"/>
      <c r="AA12" s="225"/>
      <c r="AB12" s="225"/>
      <c r="AC12" s="225"/>
      <c r="AD12" s="225"/>
      <c r="AE12" s="225" t="s">
        <v>532</v>
      </c>
      <c r="AF12" s="225"/>
      <c r="AG12" s="99" t="s">
        <v>47</v>
      </c>
      <c r="AI12" s="97">
        <v>128</v>
      </c>
      <c r="AK12" s="97" t="s">
        <v>458</v>
      </c>
      <c r="AM12" s="100" t="s">
        <v>47</v>
      </c>
      <c r="AO12" s="225">
        <v>296.60000000000002</v>
      </c>
      <c r="AQ12" s="225">
        <v>2680</v>
      </c>
      <c r="AU12" s="225" t="s">
        <v>595</v>
      </c>
      <c r="AW12" s="99"/>
      <c r="AY12" s="225" t="s">
        <v>46</v>
      </c>
      <c r="BA12" s="225" t="s">
        <v>46</v>
      </c>
      <c r="BC12" s="225" t="s">
        <v>46</v>
      </c>
      <c r="BE12" s="225" t="s">
        <v>595</v>
      </c>
      <c r="BG12" s="99"/>
      <c r="BI12" s="225">
        <v>1.0620000000000001</v>
      </c>
      <c r="BK12" s="225">
        <v>605.6</v>
      </c>
      <c r="BM12" s="225" t="s">
        <v>46</v>
      </c>
      <c r="BO12" s="225" t="s">
        <v>595</v>
      </c>
      <c r="BQ12" s="99"/>
      <c r="BS12" s="225" t="s">
        <v>46</v>
      </c>
      <c r="BU12" s="225" t="s">
        <v>46</v>
      </c>
      <c r="BW12" s="225" t="s">
        <v>46</v>
      </c>
      <c r="BY12" s="225" t="s">
        <v>595</v>
      </c>
      <c r="CA12" s="99"/>
      <c r="CC12" s="158">
        <v>0</v>
      </c>
      <c r="CE12" s="225" t="s">
        <v>460</v>
      </c>
      <c r="CG12" s="99"/>
      <c r="CI12" s="158">
        <v>0</v>
      </c>
      <c r="CK12" s="225" t="s">
        <v>460</v>
      </c>
      <c r="CM12" s="99"/>
      <c r="CO12" s="158">
        <v>0</v>
      </c>
      <c r="CQ12" s="225" t="s">
        <v>460</v>
      </c>
      <c r="CS12" s="99"/>
      <c r="CU12" s="326">
        <v>9</v>
      </c>
      <c r="CV12" s="326"/>
      <c r="CW12" s="326">
        <v>12</v>
      </c>
      <c r="CX12" s="326"/>
      <c r="CY12" s="326">
        <v>1.0209999999999999</v>
      </c>
      <c r="CZ12" s="326"/>
      <c r="DA12" s="326">
        <v>1.361</v>
      </c>
      <c r="DB12" s="326"/>
      <c r="DC12" s="326"/>
      <c r="DD12" s="326"/>
      <c r="DE12" s="326"/>
      <c r="DF12" s="101"/>
      <c r="DG12" s="102" t="s">
        <v>561</v>
      </c>
      <c r="DH12" s="101"/>
      <c r="DI12" s="294"/>
      <c r="DK12" s="327">
        <v>16</v>
      </c>
      <c r="DL12" s="327"/>
      <c r="DM12" s="327">
        <v>21</v>
      </c>
      <c r="DN12" s="327"/>
      <c r="DO12" s="327">
        <v>1.762</v>
      </c>
      <c r="DP12" s="327"/>
      <c r="DQ12" s="327">
        <v>2.35</v>
      </c>
      <c r="DR12" s="101"/>
      <c r="DS12" s="101"/>
      <c r="DT12" s="101"/>
      <c r="DU12" s="101"/>
      <c r="DV12" s="101"/>
      <c r="DW12" s="101" t="s">
        <v>561</v>
      </c>
      <c r="DX12" s="101"/>
      <c r="DY12" s="294"/>
      <c r="EA12" s="101" t="s">
        <v>46</v>
      </c>
      <c r="EC12" s="101" t="s">
        <v>46</v>
      </c>
      <c r="ED12" s="101"/>
      <c r="EE12" s="97" t="s">
        <v>629</v>
      </c>
      <c r="EG12" s="101"/>
    </row>
    <row r="13" spans="1:137" x14ac:dyDescent="0.25">
      <c r="B13" s="195"/>
      <c r="C13" s="110"/>
      <c r="E13" s="110"/>
      <c r="G13" s="110"/>
      <c r="I13" s="110"/>
      <c r="K13" s="110"/>
      <c r="M13" s="110"/>
      <c r="Q13" s="99"/>
      <c r="S13" s="110"/>
      <c r="T13" s="225"/>
      <c r="U13" s="110"/>
      <c r="V13" s="225"/>
      <c r="W13" s="110"/>
      <c r="X13" s="225"/>
      <c r="Y13" s="110"/>
      <c r="Z13" s="225"/>
      <c r="AA13" s="110"/>
      <c r="AB13" s="225"/>
      <c r="AC13" s="110"/>
      <c r="AD13" s="225"/>
      <c r="AE13" s="225"/>
      <c r="AF13" s="225"/>
      <c r="AG13" s="99"/>
      <c r="AO13" s="110"/>
      <c r="AQ13" s="110"/>
      <c r="AS13" s="110"/>
      <c r="AW13" s="99"/>
      <c r="AY13" s="110"/>
      <c r="BA13" s="110"/>
      <c r="BC13" s="110"/>
      <c r="BG13" s="99"/>
      <c r="BI13" s="110"/>
      <c r="BK13" s="110"/>
      <c r="BM13" s="110"/>
      <c r="BQ13" s="99"/>
      <c r="BS13" s="110"/>
      <c r="BU13" s="110"/>
      <c r="BW13" s="110"/>
      <c r="CA13" s="99"/>
      <c r="CC13" s="110"/>
      <c r="CG13" s="99"/>
      <c r="CI13" s="110"/>
      <c r="CM13" s="99"/>
      <c r="CO13" s="110"/>
      <c r="CS13" s="99"/>
      <c r="CU13" s="319"/>
      <c r="CV13" s="101"/>
      <c r="CX13" s="101"/>
      <c r="CY13" s="101"/>
      <c r="CZ13" s="101"/>
      <c r="DA13" s="101"/>
      <c r="DB13" s="101"/>
      <c r="DC13" s="101"/>
      <c r="DD13" s="101"/>
      <c r="DE13" s="101"/>
      <c r="DF13" s="101"/>
      <c r="DG13" s="102"/>
      <c r="DH13" s="102"/>
      <c r="DI13" s="294"/>
      <c r="DK13" s="319"/>
      <c r="DL13" s="101"/>
      <c r="DN13" s="101"/>
      <c r="DO13" s="101"/>
      <c r="DP13" s="101"/>
      <c r="DQ13" s="101"/>
      <c r="DR13" s="101"/>
      <c r="DS13" s="101"/>
      <c r="DT13" s="101"/>
      <c r="DU13" s="101"/>
      <c r="DV13" s="101"/>
      <c r="DW13" s="102"/>
      <c r="DX13" s="102"/>
      <c r="DY13" s="294"/>
      <c r="EA13" s="101"/>
      <c r="EC13" s="101"/>
      <c r="ED13" s="101"/>
      <c r="EG13" s="101"/>
    </row>
    <row r="14" spans="1:137" x14ac:dyDescent="0.25">
      <c r="A14" s="182" t="s">
        <v>419</v>
      </c>
      <c r="B14" s="183"/>
      <c r="C14" s="110"/>
      <c r="E14" s="110"/>
      <c r="G14" s="110"/>
      <c r="I14" s="110"/>
      <c r="K14" s="110"/>
      <c r="M14" s="110"/>
      <c r="Q14" s="99"/>
      <c r="S14" s="110"/>
      <c r="T14" s="225"/>
      <c r="U14" s="110"/>
      <c r="V14" s="225"/>
      <c r="W14" s="110"/>
      <c r="X14" s="225"/>
      <c r="Y14" s="110"/>
      <c r="Z14" s="225"/>
      <c r="AA14" s="110"/>
      <c r="AB14" s="225"/>
      <c r="AC14" s="110"/>
      <c r="AD14" s="225"/>
      <c r="AE14" s="225"/>
      <c r="AF14" s="225"/>
      <c r="AG14" s="99"/>
      <c r="AO14" s="110"/>
      <c r="AQ14" s="110"/>
      <c r="AS14" s="110"/>
      <c r="AW14" s="99"/>
      <c r="AY14" s="110"/>
      <c r="BA14" s="110"/>
      <c r="BC14" s="110"/>
      <c r="BG14" s="99"/>
      <c r="BI14" s="110"/>
      <c r="BK14" s="110"/>
      <c r="BM14" s="110"/>
      <c r="BQ14" s="99"/>
      <c r="BS14" s="110"/>
      <c r="BU14" s="110"/>
      <c r="BW14" s="110"/>
      <c r="CA14" s="99"/>
      <c r="CC14" s="110"/>
      <c r="CG14" s="99"/>
      <c r="CI14" s="110"/>
      <c r="CM14" s="99"/>
      <c r="CO14" s="110"/>
      <c r="CS14" s="99"/>
      <c r="CU14" s="319"/>
      <c r="CV14" s="101"/>
      <c r="CX14" s="101"/>
      <c r="CY14" s="101"/>
      <c r="CZ14" s="101"/>
      <c r="DA14" s="101"/>
      <c r="DB14" s="101"/>
      <c r="DC14" s="101"/>
      <c r="DD14" s="101"/>
      <c r="DE14" s="101"/>
      <c r="DF14" s="101"/>
      <c r="DG14" s="102"/>
      <c r="DH14" s="102"/>
      <c r="DI14" s="294"/>
      <c r="DK14" s="319"/>
      <c r="DL14" s="101"/>
      <c r="DN14" s="101"/>
      <c r="DO14" s="101"/>
      <c r="DP14" s="101"/>
      <c r="DQ14" s="101"/>
      <c r="DR14" s="101"/>
      <c r="DS14" s="101"/>
      <c r="DT14" s="101"/>
      <c r="DU14" s="101"/>
      <c r="DV14" s="101"/>
      <c r="DW14" s="102"/>
      <c r="DX14" s="102"/>
      <c r="DY14" s="294"/>
      <c r="EA14" s="101"/>
      <c r="EC14" s="101"/>
      <c r="ED14" s="101"/>
      <c r="EG14" s="101"/>
    </row>
    <row r="15" spans="1:137" ht="30" x14ac:dyDescent="0.25">
      <c r="B15" s="105" t="s">
        <v>417</v>
      </c>
      <c r="C15" s="225" t="s">
        <v>46</v>
      </c>
      <c r="E15" s="225" t="s">
        <v>46</v>
      </c>
      <c r="G15" s="225" t="s">
        <v>46</v>
      </c>
      <c r="I15" s="225" t="s">
        <v>46</v>
      </c>
      <c r="K15" s="225" t="s">
        <v>46</v>
      </c>
      <c r="M15" s="225" t="s">
        <v>46</v>
      </c>
      <c r="O15" s="225" t="s">
        <v>46</v>
      </c>
      <c r="S15" s="225" t="s">
        <v>46</v>
      </c>
      <c r="T15" s="225"/>
      <c r="U15" s="225" t="s">
        <v>46</v>
      </c>
      <c r="V15" s="225"/>
      <c r="W15" s="225" t="s">
        <v>46</v>
      </c>
      <c r="X15" s="225"/>
      <c r="Y15" s="225" t="s">
        <v>46</v>
      </c>
      <c r="Z15" s="225"/>
      <c r="AA15" s="225" t="s">
        <v>46</v>
      </c>
      <c r="AB15" s="225"/>
      <c r="AC15" s="225" t="s">
        <v>46</v>
      </c>
      <c r="AD15" s="225"/>
      <c r="AE15" s="225" t="s">
        <v>46</v>
      </c>
      <c r="AF15" s="225"/>
      <c r="AI15" s="97" t="s">
        <v>46</v>
      </c>
      <c r="AK15" s="97" t="s">
        <v>46</v>
      </c>
      <c r="AM15" s="289"/>
      <c r="AO15" s="110">
        <v>1508.4954333954247</v>
      </c>
      <c r="AQ15" s="110">
        <v>838418.09224066674</v>
      </c>
      <c r="AS15" s="110">
        <v>131671.11566323024</v>
      </c>
      <c r="AU15" s="225" t="s">
        <v>532</v>
      </c>
      <c r="AW15" s="225" t="s">
        <v>604</v>
      </c>
      <c r="AY15" s="225" t="s">
        <v>46</v>
      </c>
      <c r="BA15" s="225" t="s">
        <v>46</v>
      </c>
      <c r="BC15" s="225" t="s">
        <v>46</v>
      </c>
      <c r="BE15" s="225" t="s">
        <v>532</v>
      </c>
      <c r="BI15" s="225" t="s">
        <v>46</v>
      </c>
      <c r="BK15" s="225" t="s">
        <v>46</v>
      </c>
      <c r="BM15" s="225" t="s">
        <v>46</v>
      </c>
      <c r="BO15" s="225" t="s">
        <v>532</v>
      </c>
      <c r="BS15" s="225" t="s">
        <v>46</v>
      </c>
      <c r="BU15" s="225" t="s">
        <v>46</v>
      </c>
      <c r="BW15" s="225" t="s">
        <v>46</v>
      </c>
      <c r="BY15" s="225" t="s">
        <v>532</v>
      </c>
      <c r="CC15" s="149">
        <v>512</v>
      </c>
      <c r="CE15" s="225" t="s">
        <v>610</v>
      </c>
      <c r="CG15" s="225" t="s">
        <v>604</v>
      </c>
      <c r="CI15" s="225">
        <v>62</v>
      </c>
      <c r="CK15" s="225" t="s">
        <v>610</v>
      </c>
      <c r="CM15" s="225" t="s">
        <v>624</v>
      </c>
      <c r="CO15" s="225">
        <v>76</v>
      </c>
      <c r="CQ15" s="225" t="s">
        <v>610</v>
      </c>
      <c r="CS15" s="225" t="s">
        <v>624</v>
      </c>
      <c r="CU15" s="290">
        <v>2262418.9018518832</v>
      </c>
      <c r="CV15" s="101"/>
      <c r="CW15" s="290">
        <v>2262418.9018518832</v>
      </c>
      <c r="CX15" s="101"/>
      <c r="CY15" s="290">
        <v>2262418.9018518832</v>
      </c>
      <c r="CZ15" s="101"/>
      <c r="DA15" s="290">
        <v>2262418.9018518832</v>
      </c>
      <c r="DB15" s="101"/>
      <c r="DC15" s="290">
        <v>2262418.9018518832</v>
      </c>
      <c r="DD15" s="101"/>
      <c r="DE15" s="290">
        <v>2262418.9018518832</v>
      </c>
      <c r="DG15" s="102" t="s">
        <v>328</v>
      </c>
      <c r="DI15" s="225" t="s">
        <v>550</v>
      </c>
      <c r="DK15" s="290">
        <v>3750297.3669649507</v>
      </c>
      <c r="DL15" s="101"/>
      <c r="DM15" s="290">
        <v>3750297.3669649507</v>
      </c>
      <c r="DN15" s="101"/>
      <c r="DO15" s="290">
        <v>3750297.3669649507</v>
      </c>
      <c r="DP15" s="101"/>
      <c r="DQ15" s="290">
        <v>3750297.3669649507</v>
      </c>
      <c r="DR15" s="101"/>
      <c r="DS15" s="290">
        <v>3750297.3669649507</v>
      </c>
      <c r="DT15" s="101"/>
      <c r="DU15" s="290">
        <v>3750297.3669649507</v>
      </c>
      <c r="DW15" s="102" t="s">
        <v>328</v>
      </c>
      <c r="DY15" s="225" t="s">
        <v>551</v>
      </c>
      <c r="EA15" s="101">
        <v>27015171459660</v>
      </c>
      <c r="EC15" s="101">
        <v>69486996600000</v>
      </c>
      <c r="ED15" s="101"/>
      <c r="EE15" s="97" t="s">
        <v>627</v>
      </c>
      <c r="EG15" s="162" t="s">
        <v>817</v>
      </c>
    </row>
    <row r="16" spans="1:137" ht="30" customHeight="1" x14ac:dyDescent="0.25">
      <c r="B16" s="194" t="s">
        <v>418</v>
      </c>
      <c r="C16" s="106" t="s">
        <v>46</v>
      </c>
      <c r="E16" s="106" t="s">
        <v>46</v>
      </c>
      <c r="G16" s="106" t="s">
        <v>46</v>
      </c>
      <c r="I16" s="106" t="s">
        <v>46</v>
      </c>
      <c r="K16" s="106" t="s">
        <v>46</v>
      </c>
      <c r="M16" s="106" t="s">
        <v>46</v>
      </c>
      <c r="O16" s="106" t="s">
        <v>46</v>
      </c>
      <c r="Q16" s="106"/>
      <c r="S16" s="106" t="s">
        <v>46</v>
      </c>
      <c r="T16" s="225"/>
      <c r="U16" s="106" t="s">
        <v>46</v>
      </c>
      <c r="V16" s="225"/>
      <c r="W16" s="106" t="s">
        <v>46</v>
      </c>
      <c r="X16" s="225"/>
      <c r="Y16" s="106" t="s">
        <v>46</v>
      </c>
      <c r="Z16" s="225"/>
      <c r="AA16" s="106" t="s">
        <v>46</v>
      </c>
      <c r="AB16" s="225"/>
      <c r="AC16" s="106" t="s">
        <v>46</v>
      </c>
      <c r="AD16" s="225"/>
      <c r="AE16" s="106" t="s">
        <v>46</v>
      </c>
      <c r="AF16" s="225"/>
      <c r="AG16" s="106"/>
      <c r="AI16" s="109" t="s">
        <v>46</v>
      </c>
      <c r="AK16" s="109" t="s">
        <v>46</v>
      </c>
      <c r="AM16" s="291"/>
      <c r="AO16" s="106">
        <v>512</v>
      </c>
      <c r="AQ16" s="106">
        <v>512</v>
      </c>
      <c r="AS16" s="106">
        <v>512</v>
      </c>
      <c r="AU16" s="106" t="s">
        <v>594</v>
      </c>
      <c r="AW16" s="106" t="s">
        <v>603</v>
      </c>
      <c r="AY16" s="106" t="s">
        <v>46</v>
      </c>
      <c r="BA16" s="106" t="s">
        <v>46</v>
      </c>
      <c r="BC16" s="106" t="s">
        <v>46</v>
      </c>
      <c r="BE16" s="106" t="s">
        <v>594</v>
      </c>
      <c r="BG16" s="106"/>
      <c r="BI16" s="106" t="s">
        <v>46</v>
      </c>
      <c r="BK16" s="106" t="s">
        <v>46</v>
      </c>
      <c r="BM16" s="106" t="s">
        <v>46</v>
      </c>
      <c r="BO16" s="106" t="s">
        <v>594</v>
      </c>
      <c r="BQ16" s="106"/>
      <c r="BS16" s="106" t="s">
        <v>46</v>
      </c>
      <c r="BU16" s="106" t="s">
        <v>46</v>
      </c>
      <c r="BW16" s="106" t="s">
        <v>46</v>
      </c>
      <c r="BY16" s="106" t="s">
        <v>594</v>
      </c>
      <c r="CA16" s="106" t="s">
        <v>603</v>
      </c>
      <c r="CC16" s="156">
        <v>1407188</v>
      </c>
      <c r="CE16" s="106" t="s">
        <v>610</v>
      </c>
      <c r="CG16" s="106" t="s">
        <v>812</v>
      </c>
      <c r="CI16" s="156">
        <v>708876</v>
      </c>
      <c r="CK16" s="106" t="s">
        <v>610</v>
      </c>
      <c r="CM16" s="111" t="s">
        <v>813</v>
      </c>
      <c r="CO16" s="155">
        <v>622819.5</v>
      </c>
      <c r="CQ16" s="106" t="s">
        <v>610</v>
      </c>
      <c r="CS16" s="111" t="s">
        <v>815</v>
      </c>
      <c r="CU16" s="107">
        <v>2154.9934762791754</v>
      </c>
      <c r="CV16" s="101"/>
      <c r="CW16" s="107">
        <v>1508.4954333954247</v>
      </c>
      <c r="CX16" s="101"/>
      <c r="CY16" s="107">
        <v>1117890.7896638922</v>
      </c>
      <c r="CZ16" s="101"/>
      <c r="DA16" s="107">
        <v>838418.09224066674</v>
      </c>
      <c r="DB16" s="101"/>
      <c r="DC16" s="107">
        <v>175561.4875516014</v>
      </c>
      <c r="DD16" s="101"/>
      <c r="DE16" s="107">
        <v>131671.11566323024</v>
      </c>
      <c r="DG16" s="107" t="s">
        <v>560</v>
      </c>
      <c r="DI16" s="108" t="s">
        <v>550</v>
      </c>
      <c r="DK16" s="107">
        <v>2154.9934762791754</v>
      </c>
      <c r="DL16" s="101"/>
      <c r="DM16" s="107">
        <v>1508.4954333954247</v>
      </c>
      <c r="DN16" s="101"/>
      <c r="DO16" s="107">
        <v>1117890.7896638922</v>
      </c>
      <c r="DP16" s="101"/>
      <c r="DQ16" s="107">
        <v>838418.09224066674</v>
      </c>
      <c r="DR16" s="101"/>
      <c r="DS16" s="107">
        <v>175561.4875516014</v>
      </c>
      <c r="DT16" s="101"/>
      <c r="DU16" s="107">
        <v>131671.11566323024</v>
      </c>
      <c r="DW16" s="107" t="s">
        <v>560</v>
      </c>
      <c r="DY16" s="108" t="s">
        <v>552</v>
      </c>
      <c r="EA16" s="107">
        <v>1197963</v>
      </c>
      <c r="EC16" s="107">
        <v>1616413</v>
      </c>
      <c r="ED16" s="101"/>
      <c r="EE16" s="109" t="s">
        <v>610</v>
      </c>
      <c r="EG16" s="108" t="s">
        <v>816</v>
      </c>
    </row>
    <row r="17" spans="1:137" x14ac:dyDescent="0.25">
      <c r="B17" s="105" t="s">
        <v>402</v>
      </c>
      <c r="C17" s="110">
        <v>358.67235427091953</v>
      </c>
      <c r="E17" s="110">
        <v>269.00426570318973</v>
      </c>
      <c r="G17" s="110">
        <v>185963.51541095515</v>
      </c>
      <c r="I17" s="110">
        <v>139472.63655821653</v>
      </c>
      <c r="K17" s="110">
        <v>28916.920968736351</v>
      </c>
      <c r="M17" s="110">
        <v>21687.69072655221</v>
      </c>
      <c r="O17" s="225" t="s">
        <v>532</v>
      </c>
      <c r="Q17" s="99" t="s">
        <v>47</v>
      </c>
      <c r="S17" s="110">
        <v>2154.9934762791754</v>
      </c>
      <c r="T17" s="225"/>
      <c r="U17" s="110">
        <v>1508.4954333954247</v>
      </c>
      <c r="V17" s="225"/>
      <c r="W17" s="110">
        <v>1117890.7896638922</v>
      </c>
      <c r="X17" s="225"/>
      <c r="Y17" s="110">
        <v>838418.09224066674</v>
      </c>
      <c r="Z17" s="225"/>
      <c r="AA17" s="110">
        <v>175561.4875516014</v>
      </c>
      <c r="AB17" s="225"/>
      <c r="AC17" s="110">
        <v>131671.11566323024</v>
      </c>
      <c r="AD17" s="225"/>
      <c r="AE17" s="225" t="s">
        <v>532</v>
      </c>
      <c r="AF17" s="225"/>
      <c r="AG17" s="99" t="s">
        <v>47</v>
      </c>
      <c r="AI17" s="110">
        <v>25.667719960246718</v>
      </c>
      <c r="AK17" s="97" t="s">
        <v>458</v>
      </c>
      <c r="AM17" s="100" t="s">
        <v>47</v>
      </c>
      <c r="AO17" s="110">
        <v>2.9462801433504389</v>
      </c>
      <c r="AQ17" s="110">
        <v>1637.5353364075522</v>
      </c>
      <c r="AS17" s="110">
        <v>257.17014777974657</v>
      </c>
      <c r="AU17" s="225" t="s">
        <v>595</v>
      </c>
      <c r="AW17" s="99"/>
      <c r="AY17" s="110" t="s">
        <v>46</v>
      </c>
      <c r="BA17" s="110" t="s">
        <v>46</v>
      </c>
      <c r="BC17" s="110" t="s">
        <v>46</v>
      </c>
      <c r="BE17" s="225" t="s">
        <v>595</v>
      </c>
      <c r="BG17" s="99"/>
      <c r="BI17" s="110" t="s">
        <v>46</v>
      </c>
      <c r="BK17" s="110" t="s">
        <v>46</v>
      </c>
      <c r="BM17" s="110" t="s">
        <v>46</v>
      </c>
      <c r="BO17" s="225" t="s">
        <v>595</v>
      </c>
      <c r="BQ17" s="99"/>
      <c r="BS17" s="110" t="s">
        <v>46</v>
      </c>
      <c r="BU17" s="110" t="s">
        <v>46</v>
      </c>
      <c r="BW17" s="110" t="s">
        <v>46</v>
      </c>
      <c r="BY17" s="225" t="s">
        <v>595</v>
      </c>
      <c r="CA17" s="99"/>
      <c r="CC17" s="158">
        <v>3.6384619539109202E-2</v>
      </c>
      <c r="CE17" s="225" t="s">
        <v>460</v>
      </c>
      <c r="CG17" s="99"/>
      <c r="CI17" s="158">
        <v>8.746240527257235E-3</v>
      </c>
      <c r="CK17" s="225" t="s">
        <v>460</v>
      </c>
      <c r="CM17" s="99"/>
      <c r="CO17" s="158">
        <v>1.2202572334360116E-2</v>
      </c>
      <c r="CQ17" s="225" t="s">
        <v>460</v>
      </c>
      <c r="CS17" s="99"/>
      <c r="CU17" s="319">
        <v>1049.8495363235108</v>
      </c>
      <c r="CV17" s="101"/>
      <c r="CW17" s="319">
        <v>1499.785051890728</v>
      </c>
      <c r="CX17" s="101"/>
      <c r="CY17" s="319">
        <v>2.0238281975040762</v>
      </c>
      <c r="CZ17" s="101"/>
      <c r="DA17" s="319">
        <v>2.698437596695443</v>
      </c>
      <c r="DB17" s="101"/>
      <c r="DC17" s="319">
        <v>12.886760834644376</v>
      </c>
      <c r="DD17" s="101"/>
      <c r="DE17" s="319">
        <v>17.182347779587271</v>
      </c>
      <c r="DG17" s="102" t="s">
        <v>561</v>
      </c>
      <c r="DI17" s="99"/>
      <c r="DK17" s="319">
        <f>DK15/DK16</f>
        <v>1740.2824687155139</v>
      </c>
      <c r="DL17" s="101"/>
      <c r="DM17" s="319">
        <f>DM15/DM16</f>
        <v>2486.117812450731</v>
      </c>
      <c r="DN17" s="101"/>
      <c r="DO17" s="319">
        <f>DO15/DO16</f>
        <v>3.3547976257077172</v>
      </c>
      <c r="DP17" s="101"/>
      <c r="DQ17" s="319">
        <f>DQ15/DQ16</f>
        <v>4.4730635009823159</v>
      </c>
      <c r="DR17" s="101"/>
      <c r="DS17" s="319">
        <f>DS15/DS16</f>
        <v>21.361731546405675</v>
      </c>
      <c r="DT17" s="101"/>
      <c r="DU17" s="319">
        <f>DU15/DU16</f>
        <v>28.482308728642742</v>
      </c>
      <c r="DW17" s="102" t="s">
        <v>561</v>
      </c>
      <c r="DY17" s="99"/>
      <c r="EA17" s="101">
        <v>22550923.074969761</v>
      </c>
      <c r="EC17" s="101">
        <v>42988392.570463121</v>
      </c>
      <c r="ED17" s="148"/>
      <c r="EE17" s="97" t="s">
        <v>629</v>
      </c>
      <c r="EG17" s="101"/>
    </row>
    <row r="18" spans="1:137" x14ac:dyDescent="0.25">
      <c r="B18" s="195"/>
      <c r="C18" s="110"/>
      <c r="E18" s="110"/>
      <c r="G18" s="110"/>
      <c r="I18" s="110"/>
      <c r="K18" s="110"/>
      <c r="M18" s="110"/>
      <c r="Q18" s="99"/>
      <c r="S18" s="110"/>
      <c r="T18" s="225"/>
      <c r="U18" s="110"/>
      <c r="V18" s="225"/>
      <c r="W18" s="110"/>
      <c r="X18" s="225"/>
      <c r="Y18" s="110"/>
      <c r="Z18" s="225"/>
      <c r="AA18" s="110"/>
      <c r="AB18" s="225"/>
      <c r="AC18" s="110"/>
      <c r="AD18" s="225"/>
      <c r="AE18" s="225"/>
      <c r="AF18" s="225"/>
      <c r="AG18" s="99"/>
      <c r="AO18" s="110"/>
      <c r="AQ18" s="110"/>
      <c r="AS18" s="110"/>
      <c r="AW18" s="99"/>
      <c r="AY18" s="110"/>
      <c r="BA18" s="110"/>
      <c r="BC18" s="110"/>
      <c r="BG18" s="99"/>
      <c r="BI18" s="110"/>
      <c r="BK18" s="110"/>
      <c r="BM18" s="110"/>
      <c r="BQ18" s="99"/>
      <c r="BS18" s="110"/>
      <c r="BU18" s="110"/>
      <c r="BW18" s="110"/>
      <c r="CA18" s="99"/>
      <c r="CC18" s="149"/>
      <c r="CG18" s="99"/>
      <c r="CI18" s="110"/>
      <c r="CM18" s="99"/>
      <c r="CO18" s="110"/>
      <c r="CS18" s="99"/>
      <c r="CU18" s="97"/>
      <c r="CV18" s="97"/>
      <c r="CX18" s="97"/>
      <c r="CY18" s="101"/>
      <c r="CZ18" s="97"/>
      <c r="DA18" s="101"/>
      <c r="DB18" s="101"/>
      <c r="DC18" s="101"/>
      <c r="DD18" s="97"/>
      <c r="DE18" s="101"/>
      <c r="DF18" s="101"/>
      <c r="DG18" s="102"/>
      <c r="DH18" s="102"/>
      <c r="DI18" s="294"/>
      <c r="DK18" s="97"/>
      <c r="DL18" s="97"/>
      <c r="DN18" s="97"/>
      <c r="DO18" s="101"/>
      <c r="DP18" s="97"/>
      <c r="DQ18" s="101"/>
      <c r="DR18" s="101"/>
      <c r="DS18" s="101"/>
      <c r="DT18" s="97"/>
      <c r="DU18" s="101"/>
      <c r="DV18" s="101"/>
      <c r="DW18" s="102"/>
      <c r="DX18" s="102"/>
      <c r="DY18" s="294"/>
      <c r="EA18" s="101"/>
      <c r="EC18" s="101"/>
      <c r="ED18" s="101"/>
      <c r="EG18" s="101"/>
    </row>
    <row r="19" spans="1:137" x14ac:dyDescent="0.25">
      <c r="A19" s="182" t="s">
        <v>530</v>
      </c>
      <c r="B19" s="183"/>
      <c r="Q19" s="104"/>
      <c r="S19" s="225"/>
      <c r="T19" s="225"/>
      <c r="U19" s="225"/>
      <c r="V19" s="225"/>
      <c r="W19" s="225"/>
      <c r="X19" s="225"/>
      <c r="Y19" s="225"/>
      <c r="Z19" s="225"/>
      <c r="AA19" s="225"/>
      <c r="AB19" s="225"/>
      <c r="AC19" s="225"/>
      <c r="AD19" s="225"/>
      <c r="AE19" s="225"/>
      <c r="AF19" s="225"/>
      <c r="AG19" s="104"/>
      <c r="AW19" s="104"/>
      <c r="BG19" s="104"/>
      <c r="BQ19" s="104"/>
      <c r="CA19" s="104"/>
      <c r="CC19" s="149"/>
      <c r="CG19" s="104"/>
      <c r="CM19" s="104"/>
      <c r="CS19" s="104"/>
      <c r="CU19" s="101"/>
      <c r="CV19" s="97"/>
      <c r="CX19" s="97"/>
      <c r="CY19" s="101"/>
      <c r="CZ19" s="97"/>
      <c r="DA19" s="101"/>
      <c r="DB19" s="101"/>
      <c r="DC19" s="101"/>
      <c r="DD19" s="97"/>
      <c r="DE19" s="101"/>
      <c r="DF19" s="101"/>
      <c r="DG19" s="101"/>
      <c r="DH19" s="101"/>
      <c r="DI19" s="105"/>
      <c r="DK19" s="101"/>
      <c r="DL19" s="97"/>
      <c r="DN19" s="97"/>
      <c r="DO19" s="101"/>
      <c r="DP19" s="97"/>
      <c r="DQ19" s="101"/>
      <c r="DR19" s="101"/>
      <c r="DS19" s="101"/>
      <c r="DT19" s="97"/>
      <c r="DU19" s="101"/>
      <c r="DV19" s="101"/>
      <c r="DW19" s="101"/>
      <c r="DX19" s="101"/>
      <c r="DY19" s="105"/>
      <c r="EA19" s="101"/>
      <c r="EC19" s="101"/>
      <c r="ED19" s="101"/>
      <c r="EG19" s="100"/>
    </row>
    <row r="20" spans="1:137" ht="30" x14ac:dyDescent="0.25">
      <c r="B20" s="105" t="s">
        <v>417</v>
      </c>
      <c r="C20" s="225" t="s">
        <v>46</v>
      </c>
      <c r="E20" s="225" t="s">
        <v>46</v>
      </c>
      <c r="G20" s="225" t="s">
        <v>46</v>
      </c>
      <c r="I20" s="225" t="s">
        <v>46</v>
      </c>
      <c r="K20" s="225" t="s">
        <v>46</v>
      </c>
      <c r="M20" s="225" t="s">
        <v>46</v>
      </c>
      <c r="O20" s="225" t="s">
        <v>46</v>
      </c>
      <c r="S20" s="225" t="s">
        <v>46</v>
      </c>
      <c r="T20" s="225"/>
      <c r="U20" s="225" t="s">
        <v>46</v>
      </c>
      <c r="V20" s="225"/>
      <c r="W20" s="225" t="s">
        <v>46</v>
      </c>
      <c r="X20" s="225"/>
      <c r="Y20" s="225" t="s">
        <v>46</v>
      </c>
      <c r="Z20" s="225"/>
      <c r="AA20" s="225" t="s">
        <v>46</v>
      </c>
      <c r="AB20" s="225"/>
      <c r="AC20" s="225" t="s">
        <v>46</v>
      </c>
      <c r="AD20" s="225"/>
      <c r="AE20" s="225" t="s">
        <v>46</v>
      </c>
      <c r="AF20" s="225"/>
      <c r="AI20" s="97" t="s">
        <v>46</v>
      </c>
      <c r="AK20" s="97" t="s">
        <v>46</v>
      </c>
      <c r="AM20" s="289"/>
      <c r="AO20" s="110">
        <f>U22</f>
        <v>1551.749806</v>
      </c>
      <c r="AQ20" s="110">
        <f>Y22</f>
        <v>869172.52304999984</v>
      </c>
      <c r="AS20" s="110">
        <f>AC22</f>
        <v>181397.47200000004</v>
      </c>
      <c r="AU20" s="225" t="s">
        <v>532</v>
      </c>
      <c r="AW20" s="225" t="s">
        <v>604</v>
      </c>
      <c r="AY20" s="225" t="s">
        <v>46</v>
      </c>
      <c r="BA20" s="225" t="s">
        <v>46</v>
      </c>
      <c r="BC20" s="225" t="s">
        <v>46</v>
      </c>
      <c r="BE20" s="225" t="s">
        <v>532</v>
      </c>
      <c r="BI20" s="225" t="s">
        <v>46</v>
      </c>
      <c r="BK20" s="225" t="s">
        <v>46</v>
      </c>
      <c r="BM20" s="225" t="s">
        <v>46</v>
      </c>
      <c r="BO20" s="225" t="s">
        <v>532</v>
      </c>
      <c r="BS20" s="225" t="s">
        <v>46</v>
      </c>
      <c r="BU20" s="225" t="s">
        <v>46</v>
      </c>
      <c r="BW20" s="225" t="s">
        <v>46</v>
      </c>
      <c r="BY20" s="225" t="s">
        <v>532</v>
      </c>
      <c r="CC20" s="149">
        <v>161</v>
      </c>
      <c r="CE20" s="225" t="s">
        <v>610</v>
      </c>
      <c r="CG20" s="225" t="s">
        <v>604</v>
      </c>
      <c r="CI20" s="225">
        <v>76</v>
      </c>
      <c r="CK20" s="225" t="s">
        <v>610</v>
      </c>
      <c r="CM20" s="225" t="s">
        <v>624</v>
      </c>
      <c r="CO20" s="225">
        <v>37</v>
      </c>
      <c r="CQ20" s="225" t="s">
        <v>610</v>
      </c>
      <c r="CS20" s="225" t="s">
        <v>624</v>
      </c>
      <c r="CU20" s="290">
        <v>928582.76857646566</v>
      </c>
      <c r="CV20" s="101"/>
      <c r="CW20" s="290">
        <v>928582.76857646566</v>
      </c>
      <c r="CX20" s="101"/>
      <c r="CY20" s="290">
        <v>928582.76857646613</v>
      </c>
      <c r="CZ20" s="101"/>
      <c r="DA20" s="290">
        <v>928582.76857646613</v>
      </c>
      <c r="DB20" s="101"/>
      <c r="DC20" s="290">
        <v>928582.76857646613</v>
      </c>
      <c r="DD20" s="101"/>
      <c r="DE20" s="290">
        <v>928582.76857646613</v>
      </c>
      <c r="DF20" s="101"/>
      <c r="DG20" s="102" t="s">
        <v>328</v>
      </c>
      <c r="DH20" s="101"/>
      <c r="DI20" s="225" t="s">
        <v>550</v>
      </c>
      <c r="DK20" s="290">
        <v>1567429.7946302497</v>
      </c>
      <c r="DL20" s="101"/>
      <c r="DM20" s="290">
        <v>1567429.7946302502</v>
      </c>
      <c r="DN20" s="101"/>
      <c r="DO20" s="290">
        <v>1567429.7946302502</v>
      </c>
      <c r="DP20" s="101"/>
      <c r="DQ20" s="290">
        <v>1567429.7946302502</v>
      </c>
      <c r="DR20" s="101"/>
      <c r="DS20" s="290">
        <v>1567429.7946302502</v>
      </c>
      <c r="DT20" s="101"/>
      <c r="DU20" s="290">
        <v>1567429.7946302502</v>
      </c>
      <c r="DV20" s="101"/>
      <c r="DW20" s="102" t="s">
        <v>328</v>
      </c>
      <c r="DX20" s="101"/>
      <c r="DY20" s="225" t="s">
        <v>550</v>
      </c>
      <c r="EA20" s="101">
        <v>27895947642383.879</v>
      </c>
      <c r="EC20" s="101">
        <v>68986542500000</v>
      </c>
      <c r="ED20" s="101"/>
      <c r="EE20" s="97" t="s">
        <v>627</v>
      </c>
      <c r="EG20" s="162" t="s">
        <v>817</v>
      </c>
    </row>
    <row r="21" spans="1:137" ht="30" x14ac:dyDescent="0.25">
      <c r="B21" s="194" t="s">
        <v>418</v>
      </c>
      <c r="C21" s="106" t="s">
        <v>46</v>
      </c>
      <c r="E21" s="106" t="s">
        <v>46</v>
      </c>
      <c r="G21" s="106" t="s">
        <v>46</v>
      </c>
      <c r="I21" s="106" t="s">
        <v>46</v>
      </c>
      <c r="K21" s="106" t="s">
        <v>46</v>
      </c>
      <c r="M21" s="106" t="s">
        <v>46</v>
      </c>
      <c r="O21" s="106" t="s">
        <v>46</v>
      </c>
      <c r="Q21" s="106"/>
      <c r="S21" s="106" t="s">
        <v>46</v>
      </c>
      <c r="T21" s="225"/>
      <c r="U21" s="106" t="s">
        <v>46</v>
      </c>
      <c r="V21" s="225"/>
      <c r="W21" s="106" t="s">
        <v>46</v>
      </c>
      <c r="X21" s="225"/>
      <c r="Y21" s="106" t="s">
        <v>46</v>
      </c>
      <c r="Z21" s="225"/>
      <c r="AA21" s="106" t="s">
        <v>46</v>
      </c>
      <c r="AB21" s="225"/>
      <c r="AC21" s="106" t="s">
        <v>46</v>
      </c>
      <c r="AD21" s="225"/>
      <c r="AE21" s="106" t="s">
        <v>46</v>
      </c>
      <c r="AF21" s="225"/>
      <c r="AG21" s="106"/>
      <c r="AI21" s="109" t="s">
        <v>46</v>
      </c>
      <c r="AK21" s="109" t="s">
        <v>46</v>
      </c>
      <c r="AM21" s="291"/>
      <c r="AO21" s="106">
        <v>161</v>
      </c>
      <c r="AQ21" s="106">
        <v>161</v>
      </c>
      <c r="AS21" s="106">
        <v>161</v>
      </c>
      <c r="AU21" s="106" t="s">
        <v>594</v>
      </c>
      <c r="AW21" s="106" t="s">
        <v>603</v>
      </c>
      <c r="AY21" s="106" t="s">
        <v>46</v>
      </c>
      <c r="BA21" s="106" t="s">
        <v>46</v>
      </c>
      <c r="BC21" s="106" t="s">
        <v>46</v>
      </c>
      <c r="BE21" s="106" t="s">
        <v>594</v>
      </c>
      <c r="BG21" s="106"/>
      <c r="BI21" s="106" t="s">
        <v>46</v>
      </c>
      <c r="BK21" s="106" t="s">
        <v>46</v>
      </c>
      <c r="BM21" s="106" t="s">
        <v>46</v>
      </c>
      <c r="BO21" s="106" t="s">
        <v>594</v>
      </c>
      <c r="BQ21" s="106"/>
      <c r="BS21" s="106" t="s">
        <v>46</v>
      </c>
      <c r="BU21" s="106" t="s">
        <v>46</v>
      </c>
      <c r="BW21" s="106" t="s">
        <v>46</v>
      </c>
      <c r="BY21" s="106" t="s">
        <v>594</v>
      </c>
      <c r="CA21" s="106" t="s">
        <v>603</v>
      </c>
      <c r="CC21" s="156">
        <v>1410025</v>
      </c>
      <c r="CE21" s="106" t="s">
        <v>610</v>
      </c>
      <c r="CG21" s="106" t="s">
        <v>812</v>
      </c>
      <c r="CI21" s="156">
        <v>710878</v>
      </c>
      <c r="CK21" s="106" t="s">
        <v>610</v>
      </c>
      <c r="CM21" s="111" t="s">
        <v>813</v>
      </c>
      <c r="CO21" s="155">
        <v>435612</v>
      </c>
      <c r="CQ21" s="106" t="s">
        <v>610</v>
      </c>
      <c r="CS21" s="111" t="s">
        <v>815</v>
      </c>
      <c r="CU21" s="107">
        <f>S22</f>
        <v>2049.1759899999997</v>
      </c>
      <c r="CV21" s="101"/>
      <c r="CW21" s="107">
        <f>U22</f>
        <v>1551.749806</v>
      </c>
      <c r="CX21" s="101"/>
      <c r="CY21" s="107">
        <f>W22</f>
        <v>1074879.4089999995</v>
      </c>
      <c r="CZ21" s="101"/>
      <c r="DA21" s="107">
        <f>Y22</f>
        <v>869172.52304999984</v>
      </c>
      <c r="DB21" s="101"/>
      <c r="DC21" s="107">
        <f>AA22</f>
        <v>219316.83800000008</v>
      </c>
      <c r="DD21" s="101"/>
      <c r="DE21" s="107">
        <f>AC22</f>
        <v>181397.47200000004</v>
      </c>
      <c r="DF21" s="101"/>
      <c r="DG21" s="107" t="s">
        <v>560</v>
      </c>
      <c r="DH21" s="101"/>
      <c r="DI21" s="108" t="s">
        <v>550</v>
      </c>
      <c r="DK21" s="107">
        <v>2049.1759899999997</v>
      </c>
      <c r="DL21" s="101"/>
      <c r="DM21" s="107">
        <v>1551.749806</v>
      </c>
      <c r="DN21" s="101"/>
      <c r="DO21" s="107">
        <v>1074879.4089999995</v>
      </c>
      <c r="DP21" s="101"/>
      <c r="DQ21" s="107">
        <v>869172.52304999984</v>
      </c>
      <c r="DR21" s="101"/>
      <c r="DS21" s="107">
        <v>219316.83800000008</v>
      </c>
      <c r="DT21" s="101"/>
      <c r="DU21" s="107">
        <v>181397.47200000004</v>
      </c>
      <c r="DV21" s="101"/>
      <c r="DW21" s="107" t="s">
        <v>560</v>
      </c>
      <c r="DX21" s="101"/>
      <c r="DY21" s="108" t="s">
        <v>550</v>
      </c>
      <c r="EA21" s="107">
        <v>1200888</v>
      </c>
      <c r="EC21" s="107">
        <v>1619162</v>
      </c>
      <c r="ED21" s="101"/>
      <c r="EE21" s="109" t="s">
        <v>610</v>
      </c>
      <c r="EG21" s="108" t="s">
        <v>816</v>
      </c>
    </row>
    <row r="22" spans="1:137" x14ac:dyDescent="0.25">
      <c r="B22" s="105" t="s">
        <v>402</v>
      </c>
      <c r="C22" s="110">
        <v>114.26579999999997</v>
      </c>
      <c r="E22" s="110">
        <v>92.292779999999979</v>
      </c>
      <c r="G22" s="110">
        <v>59851.399999999987</v>
      </c>
      <c r="H22" s="110"/>
      <c r="I22" s="110">
        <v>48424.711500000019</v>
      </c>
      <c r="K22" s="110">
        <v>12028.210000000005</v>
      </c>
      <c r="M22" s="110">
        <v>9952.9920000000038</v>
      </c>
      <c r="O22" s="225" t="s">
        <v>532</v>
      </c>
      <c r="Q22" s="99" t="s">
        <v>47</v>
      </c>
      <c r="S22" s="110">
        <v>2049.1759899999997</v>
      </c>
      <c r="T22" s="225"/>
      <c r="U22" s="110">
        <v>1551.749806</v>
      </c>
      <c r="V22" s="225"/>
      <c r="W22" s="110">
        <v>1074879.4089999995</v>
      </c>
      <c r="X22" s="110"/>
      <c r="Y22" s="110">
        <v>869172.52304999984</v>
      </c>
      <c r="Z22" s="225"/>
      <c r="AA22" s="110">
        <v>219316.83800000008</v>
      </c>
      <c r="AB22" s="225"/>
      <c r="AC22" s="110">
        <v>181397.47200000004</v>
      </c>
      <c r="AD22" s="225"/>
      <c r="AE22" s="225" t="s">
        <v>532</v>
      </c>
      <c r="AF22" s="225"/>
      <c r="AG22" s="99" t="s">
        <v>47</v>
      </c>
      <c r="AI22" s="110">
        <v>6.6260636401137276</v>
      </c>
      <c r="AK22" s="97" t="s">
        <v>458</v>
      </c>
      <c r="AM22" s="100" t="s">
        <v>47</v>
      </c>
      <c r="AO22" s="110">
        <f>AO20/AO21</f>
        <v>9.638197552795031</v>
      </c>
      <c r="AQ22" s="110">
        <f>AQ20/AQ21</f>
        <v>5398.58709968944</v>
      </c>
      <c r="AS22" s="110">
        <f>AS20/AS21</f>
        <v>1126.6923726708078</v>
      </c>
      <c r="AT22" s="110"/>
      <c r="AU22" s="225" t="s">
        <v>595</v>
      </c>
      <c r="AW22" s="99"/>
      <c r="AY22" s="110" t="s">
        <v>46</v>
      </c>
      <c r="BA22" s="110" t="s">
        <v>46</v>
      </c>
      <c r="BC22" s="110" t="s">
        <v>46</v>
      </c>
      <c r="BD22" s="110"/>
      <c r="BE22" s="225" t="s">
        <v>595</v>
      </c>
      <c r="BG22" s="99"/>
      <c r="BI22" s="110" t="s">
        <v>46</v>
      </c>
      <c r="BK22" s="110" t="s">
        <v>46</v>
      </c>
      <c r="BM22" s="110" t="s">
        <v>46</v>
      </c>
      <c r="BN22" s="110"/>
      <c r="BO22" s="225" t="s">
        <v>595</v>
      </c>
      <c r="BQ22" s="99"/>
      <c r="BS22" s="110" t="s">
        <v>46</v>
      </c>
      <c r="BU22" s="110" t="s">
        <v>46</v>
      </c>
      <c r="BW22" s="110" t="s">
        <v>46</v>
      </c>
      <c r="BX22" s="110"/>
      <c r="BY22" s="225" t="s">
        <v>595</v>
      </c>
      <c r="CA22" s="99"/>
      <c r="CC22" s="158">
        <v>1.1418237265296715E-2</v>
      </c>
      <c r="CD22" s="110"/>
      <c r="CE22" s="225" t="s">
        <v>460</v>
      </c>
      <c r="CG22" s="99"/>
      <c r="CI22" s="158">
        <v>1.0691004644960176E-2</v>
      </c>
      <c r="CJ22" s="110"/>
      <c r="CK22" s="225" t="s">
        <v>460</v>
      </c>
      <c r="CM22" s="99"/>
      <c r="CO22" s="158">
        <v>8.4937972323994755E-3</v>
      </c>
      <c r="CP22" s="110"/>
      <c r="CQ22" s="225" t="s">
        <v>460</v>
      </c>
      <c r="CS22" s="99"/>
      <c r="CU22" s="319">
        <f>CU20/CU21</f>
        <v>453.14935032811201</v>
      </c>
      <c r="CV22" s="101"/>
      <c r="CW22" s="319">
        <f>CW20/CW21</f>
        <v>598.4101077287105</v>
      </c>
      <c r="CX22" s="101"/>
      <c r="CY22" s="319">
        <f>CY20/CY21</f>
        <v>0.8638948339705953</v>
      </c>
      <c r="CZ22" s="101"/>
      <c r="DA22" s="319">
        <f>DA20/DA21</f>
        <v>1.0683526503092744</v>
      </c>
      <c r="DB22" s="101"/>
      <c r="DC22" s="319">
        <f>DC20/DC21</f>
        <v>4.2339784625951324</v>
      </c>
      <c r="DD22" s="101"/>
      <c r="DE22" s="319">
        <f>DE20/DE21</f>
        <v>5.1190502179460688</v>
      </c>
      <c r="DF22" s="101"/>
      <c r="DG22" s="102" t="s">
        <v>561</v>
      </c>
      <c r="DH22" s="101"/>
      <c r="DI22" s="306"/>
      <c r="DK22" s="319">
        <f>DK20/DK21</f>
        <v>764.90735899665208</v>
      </c>
      <c r="DL22" s="101"/>
      <c r="DM22" s="319">
        <f>DM20/DM21</f>
        <v>1010.1047144131237</v>
      </c>
      <c r="DN22" s="101"/>
      <c r="DO22" s="319">
        <f>DO20/DO21</f>
        <v>1.4582378092892194</v>
      </c>
      <c r="DP22" s="101"/>
      <c r="DQ22" s="319">
        <f>DQ20/DQ21</f>
        <v>1.8033586578761218</v>
      </c>
      <c r="DR22" s="101"/>
      <c r="DS22" s="319">
        <f>DS20/DS21</f>
        <v>7.1468739423931034</v>
      </c>
      <c r="DT22" s="101"/>
      <c r="DU22" s="319">
        <f>DU20/DU21</f>
        <v>8.6408579863243613</v>
      </c>
      <c r="DV22" s="101"/>
      <c r="DW22" s="102" t="s">
        <v>561</v>
      </c>
      <c r="DX22" s="101"/>
      <c r="DY22" s="306"/>
      <c r="EA22" s="101">
        <v>23229433.254711412</v>
      </c>
      <c r="EC22" s="101">
        <v>42606325.061976507</v>
      </c>
      <c r="ED22" s="101"/>
      <c r="EE22" s="97" t="s">
        <v>629</v>
      </c>
      <c r="EG22" s="103"/>
    </row>
    <row r="23" spans="1:137" x14ac:dyDescent="0.25">
      <c r="B23" s="105"/>
      <c r="C23" s="110"/>
      <c r="E23" s="110"/>
      <c r="G23" s="110"/>
      <c r="H23" s="110"/>
      <c r="I23" s="110"/>
      <c r="K23" s="110"/>
      <c r="M23" s="110"/>
      <c r="Q23" s="238"/>
      <c r="S23" s="110"/>
      <c r="T23" s="225"/>
      <c r="U23" s="110"/>
      <c r="V23" s="225"/>
      <c r="W23" s="110"/>
      <c r="X23" s="110"/>
      <c r="Y23" s="110"/>
      <c r="Z23" s="225"/>
      <c r="AA23" s="110"/>
      <c r="AB23" s="225"/>
      <c r="AC23" s="110"/>
      <c r="AD23" s="225"/>
      <c r="AE23" s="225"/>
      <c r="AF23" s="225"/>
      <c r="AG23" s="238"/>
      <c r="AO23" s="110"/>
      <c r="AQ23" s="110"/>
      <c r="AS23" s="110"/>
      <c r="AT23" s="110"/>
      <c r="AW23" s="238"/>
      <c r="AY23" s="110"/>
      <c r="BA23" s="110"/>
      <c r="BC23" s="110"/>
      <c r="BD23" s="110"/>
      <c r="BG23" s="238"/>
      <c r="BI23" s="110"/>
      <c r="BK23" s="110"/>
      <c r="BM23" s="110"/>
      <c r="BN23" s="110"/>
      <c r="BQ23" s="238"/>
      <c r="BS23" s="110"/>
      <c r="BU23" s="110"/>
      <c r="BW23" s="110"/>
      <c r="BX23" s="110"/>
      <c r="CA23" s="238"/>
      <c r="CC23" s="110"/>
      <c r="CD23" s="110"/>
      <c r="CG23" s="238"/>
      <c r="CI23" s="158"/>
      <c r="CJ23" s="110"/>
      <c r="CM23" s="238"/>
      <c r="CO23" s="110"/>
      <c r="CP23" s="110"/>
      <c r="CS23" s="238"/>
      <c r="CU23" s="319"/>
      <c r="CV23" s="97"/>
      <c r="CW23" s="319"/>
      <c r="CX23" s="97"/>
      <c r="CY23" s="102"/>
      <c r="CZ23" s="97"/>
      <c r="DA23" s="102"/>
      <c r="DB23" s="101"/>
      <c r="DC23" s="102"/>
      <c r="DD23" s="97"/>
      <c r="DE23" s="102"/>
      <c r="DF23" s="101"/>
      <c r="DG23" s="101"/>
      <c r="DH23" s="101"/>
      <c r="DI23" s="306"/>
      <c r="DK23" s="319"/>
      <c r="DL23" s="97"/>
      <c r="DM23" s="319"/>
      <c r="DN23" s="97"/>
      <c r="DO23" s="102"/>
      <c r="DP23" s="97"/>
      <c r="DQ23" s="102"/>
      <c r="DR23" s="101"/>
      <c r="DS23" s="102"/>
      <c r="DT23" s="97"/>
      <c r="DU23" s="102"/>
      <c r="DV23" s="101"/>
      <c r="DW23" s="101"/>
      <c r="DX23" s="101"/>
      <c r="DY23" s="306"/>
      <c r="EA23" s="101"/>
      <c r="EC23" s="101"/>
      <c r="ED23" s="101"/>
      <c r="EG23" s="103"/>
    </row>
    <row r="24" spans="1:137" x14ac:dyDescent="0.25">
      <c r="A24" s="182" t="s">
        <v>421</v>
      </c>
      <c r="B24" s="183"/>
      <c r="C24" s="97"/>
      <c r="D24" s="97"/>
      <c r="E24" s="97"/>
      <c r="F24" s="97"/>
      <c r="G24" s="97"/>
      <c r="H24" s="97"/>
      <c r="I24" s="97"/>
      <c r="J24" s="97"/>
      <c r="K24" s="97"/>
      <c r="L24" s="97"/>
      <c r="M24" s="97"/>
      <c r="N24" s="97"/>
      <c r="O24" s="97"/>
      <c r="P24" s="97"/>
      <c r="Q24" s="104"/>
      <c r="AG24" s="104"/>
      <c r="AO24" s="97"/>
      <c r="AP24" s="97"/>
      <c r="AQ24" s="97"/>
      <c r="AR24" s="97"/>
      <c r="AS24" s="97"/>
      <c r="AT24" s="97"/>
      <c r="AU24" s="97"/>
      <c r="AV24" s="97"/>
      <c r="AW24" s="104"/>
      <c r="AY24" s="97"/>
      <c r="AZ24" s="97"/>
      <c r="BA24" s="97"/>
      <c r="BB24" s="97"/>
      <c r="BC24" s="97"/>
      <c r="BD24" s="97"/>
      <c r="BE24" s="97"/>
      <c r="BF24" s="97"/>
      <c r="BG24" s="104"/>
      <c r="BI24" s="97"/>
      <c r="BJ24" s="97"/>
      <c r="BK24" s="97"/>
      <c r="BL24" s="97"/>
      <c r="BM24" s="97"/>
      <c r="BN24" s="97"/>
      <c r="BO24" s="97"/>
      <c r="BP24" s="97"/>
      <c r="BQ24" s="104"/>
      <c r="BS24" s="97"/>
      <c r="BT24" s="97"/>
      <c r="BU24" s="97"/>
      <c r="BV24" s="97"/>
      <c r="BW24" s="97"/>
      <c r="BX24" s="97"/>
      <c r="BY24" s="97"/>
      <c r="BZ24" s="97"/>
      <c r="CA24" s="104"/>
      <c r="CC24" s="97"/>
      <c r="CD24" s="97"/>
      <c r="CE24" s="97"/>
      <c r="CF24" s="97"/>
      <c r="CG24" s="104"/>
      <c r="CI24" s="160"/>
      <c r="CJ24" s="97"/>
      <c r="CK24" s="97"/>
      <c r="CL24" s="97"/>
      <c r="CM24" s="104"/>
      <c r="CO24" s="97"/>
      <c r="CP24" s="97"/>
      <c r="CQ24" s="97"/>
      <c r="CR24" s="97"/>
      <c r="CS24" s="104"/>
      <c r="CU24" s="97"/>
      <c r="CV24" s="97"/>
      <c r="CW24" s="97"/>
      <c r="CX24" s="97"/>
      <c r="CY24" s="97"/>
      <c r="CZ24" s="97"/>
      <c r="DA24" s="97"/>
      <c r="DB24" s="97"/>
      <c r="DC24" s="97"/>
      <c r="DD24" s="97"/>
      <c r="DE24" s="97"/>
      <c r="DF24" s="97"/>
      <c r="DG24" s="97"/>
      <c r="DH24" s="97"/>
      <c r="DI24" s="105"/>
      <c r="DK24" s="97"/>
      <c r="DL24" s="97"/>
      <c r="DM24" s="97"/>
      <c r="DN24" s="97"/>
      <c r="DO24" s="97"/>
      <c r="DP24" s="97"/>
      <c r="DQ24" s="97"/>
      <c r="DR24" s="97"/>
      <c r="DS24" s="97"/>
      <c r="DT24" s="97"/>
      <c r="DU24" s="97"/>
      <c r="DV24" s="97"/>
      <c r="DW24" s="97"/>
      <c r="DX24" s="97"/>
      <c r="DY24" s="105"/>
      <c r="EG24" s="100"/>
    </row>
    <row r="25" spans="1:137" ht="30" x14ac:dyDescent="0.25">
      <c r="B25" s="105" t="s">
        <v>417</v>
      </c>
      <c r="C25" s="225" t="s">
        <v>46</v>
      </c>
      <c r="E25" s="225" t="s">
        <v>46</v>
      </c>
      <c r="G25" s="225" t="s">
        <v>46</v>
      </c>
      <c r="I25" s="225" t="s">
        <v>46</v>
      </c>
      <c r="K25" s="225" t="s">
        <v>46</v>
      </c>
      <c r="M25" s="225" t="s">
        <v>46</v>
      </c>
      <c r="O25" s="225" t="s">
        <v>46</v>
      </c>
      <c r="S25" s="225" t="s">
        <v>46</v>
      </c>
      <c r="T25" s="225"/>
      <c r="U25" s="225" t="s">
        <v>46</v>
      </c>
      <c r="V25" s="225"/>
      <c r="W25" s="225" t="s">
        <v>46</v>
      </c>
      <c r="X25" s="225"/>
      <c r="Y25" s="225" t="s">
        <v>46</v>
      </c>
      <c r="Z25" s="225"/>
      <c r="AA25" s="225" t="s">
        <v>46</v>
      </c>
      <c r="AB25" s="225"/>
      <c r="AC25" s="225" t="s">
        <v>46</v>
      </c>
      <c r="AD25" s="225"/>
      <c r="AE25" s="225" t="s">
        <v>46</v>
      </c>
      <c r="AF25" s="225"/>
      <c r="AI25" s="97" t="s">
        <v>46</v>
      </c>
      <c r="AK25" s="97" t="s">
        <v>46</v>
      </c>
      <c r="AM25" s="289"/>
      <c r="AO25" s="225" t="s">
        <v>122</v>
      </c>
      <c r="AQ25" s="225" t="s">
        <v>122</v>
      </c>
      <c r="AS25" s="225" t="s">
        <v>122</v>
      </c>
      <c r="AU25" s="225" t="s">
        <v>532</v>
      </c>
      <c r="AY25" s="225" t="s">
        <v>46</v>
      </c>
      <c r="BA25" s="225" t="s">
        <v>46</v>
      </c>
      <c r="BC25" s="225" t="s">
        <v>46</v>
      </c>
      <c r="BE25" s="225" t="s">
        <v>532</v>
      </c>
      <c r="BI25" s="225" t="s">
        <v>46</v>
      </c>
      <c r="BK25" s="225" t="s">
        <v>46</v>
      </c>
      <c r="BM25" s="225" t="s">
        <v>46</v>
      </c>
      <c r="BO25" s="225" t="s">
        <v>532</v>
      </c>
      <c r="BS25" s="225" t="s">
        <v>46</v>
      </c>
      <c r="BU25" s="225" t="s">
        <v>46</v>
      </c>
      <c r="BW25" s="225" t="s">
        <v>46</v>
      </c>
      <c r="BY25" s="225" t="s">
        <v>532</v>
      </c>
      <c r="CE25" s="225" t="s">
        <v>610</v>
      </c>
      <c r="CI25" s="158"/>
      <c r="CK25" s="225" t="s">
        <v>610</v>
      </c>
      <c r="CM25" s="238" t="s">
        <v>605</v>
      </c>
      <c r="CQ25" s="225" t="s">
        <v>610</v>
      </c>
      <c r="CS25" s="238" t="s">
        <v>605</v>
      </c>
      <c r="CU25" s="290"/>
      <c r="CV25" s="101"/>
      <c r="CW25" s="102"/>
      <c r="CX25" s="101"/>
      <c r="CY25" s="102"/>
      <c r="CZ25" s="101"/>
      <c r="DA25" s="102"/>
      <c r="DB25" s="101"/>
      <c r="DC25" s="102"/>
      <c r="DD25" s="101"/>
      <c r="DE25" s="102"/>
      <c r="DF25" s="101"/>
      <c r="DG25" s="102" t="s">
        <v>328</v>
      </c>
      <c r="DH25" s="101"/>
      <c r="DK25" s="290"/>
      <c r="DL25" s="101"/>
      <c r="DM25" s="102"/>
      <c r="DN25" s="101"/>
      <c r="DO25" s="102"/>
      <c r="DP25" s="101"/>
      <c r="DQ25" s="102"/>
      <c r="DR25" s="101"/>
      <c r="DS25" s="102"/>
      <c r="DT25" s="101"/>
      <c r="DU25" s="102"/>
      <c r="DV25" s="101"/>
      <c r="DW25" s="102" t="s">
        <v>328</v>
      </c>
      <c r="DX25" s="101"/>
      <c r="EA25" s="101" t="s">
        <v>46</v>
      </c>
      <c r="EC25" s="101" t="s">
        <v>46</v>
      </c>
      <c r="ED25" s="101"/>
      <c r="EE25" s="97" t="s">
        <v>627</v>
      </c>
      <c r="EG25" s="101"/>
    </row>
    <row r="26" spans="1:137" x14ac:dyDescent="0.25">
      <c r="B26" s="194" t="s">
        <v>418</v>
      </c>
      <c r="C26" s="106" t="s">
        <v>46</v>
      </c>
      <c r="E26" s="106" t="s">
        <v>46</v>
      </c>
      <c r="G26" s="106" t="s">
        <v>46</v>
      </c>
      <c r="I26" s="106" t="s">
        <v>46</v>
      </c>
      <c r="K26" s="106" t="s">
        <v>46</v>
      </c>
      <c r="M26" s="106" t="s">
        <v>46</v>
      </c>
      <c r="O26" s="106" t="s">
        <v>46</v>
      </c>
      <c r="Q26" s="106"/>
      <c r="S26" s="106" t="s">
        <v>46</v>
      </c>
      <c r="T26" s="225"/>
      <c r="U26" s="106" t="s">
        <v>46</v>
      </c>
      <c r="V26" s="225"/>
      <c r="W26" s="106" t="s">
        <v>46</v>
      </c>
      <c r="X26" s="225"/>
      <c r="Y26" s="106" t="s">
        <v>46</v>
      </c>
      <c r="Z26" s="225"/>
      <c r="AA26" s="106" t="s">
        <v>46</v>
      </c>
      <c r="AB26" s="225"/>
      <c r="AC26" s="106" t="s">
        <v>46</v>
      </c>
      <c r="AD26" s="225"/>
      <c r="AE26" s="106" t="s">
        <v>46</v>
      </c>
      <c r="AF26" s="225"/>
      <c r="AG26" s="106"/>
      <c r="AI26" s="109" t="s">
        <v>46</v>
      </c>
      <c r="AK26" s="109" t="s">
        <v>46</v>
      </c>
      <c r="AM26" s="291"/>
      <c r="AO26" s="106" t="s">
        <v>122</v>
      </c>
      <c r="AQ26" s="106" t="s">
        <v>122</v>
      </c>
      <c r="AS26" s="106" t="s">
        <v>122</v>
      </c>
      <c r="AU26" s="106" t="s">
        <v>594</v>
      </c>
      <c r="AW26" s="106"/>
      <c r="AY26" s="106" t="s">
        <v>46</v>
      </c>
      <c r="BA26" s="106" t="s">
        <v>46</v>
      </c>
      <c r="BC26" s="106" t="s">
        <v>46</v>
      </c>
      <c r="BE26" s="106" t="s">
        <v>594</v>
      </c>
      <c r="BG26" s="106"/>
      <c r="BI26" s="106" t="s">
        <v>46</v>
      </c>
      <c r="BK26" s="106" t="s">
        <v>46</v>
      </c>
      <c r="BM26" s="106" t="s">
        <v>46</v>
      </c>
      <c r="BO26" s="106" t="s">
        <v>594</v>
      </c>
      <c r="BQ26" s="106"/>
      <c r="BS26" s="106" t="s">
        <v>46</v>
      </c>
      <c r="BU26" s="106" t="s">
        <v>46</v>
      </c>
      <c r="BW26" s="106" t="s">
        <v>46</v>
      </c>
      <c r="BY26" s="106" t="s">
        <v>594</v>
      </c>
      <c r="CA26" s="106" t="s">
        <v>603</v>
      </c>
      <c r="CC26" s="106"/>
      <c r="CE26" s="106" t="s">
        <v>610</v>
      </c>
      <c r="CG26" s="106"/>
      <c r="CI26" s="161"/>
      <c r="CK26" s="106" t="s">
        <v>610</v>
      </c>
      <c r="CM26" s="106" t="s">
        <v>623</v>
      </c>
      <c r="CO26" s="106"/>
      <c r="CQ26" s="106" t="s">
        <v>610</v>
      </c>
      <c r="CS26" s="106" t="s">
        <v>623</v>
      </c>
      <c r="CU26" s="107"/>
      <c r="CV26" s="101"/>
      <c r="CW26" s="107"/>
      <c r="CX26" s="101"/>
      <c r="CY26" s="107"/>
      <c r="CZ26" s="101"/>
      <c r="DA26" s="107"/>
      <c r="DB26" s="101"/>
      <c r="DC26" s="107"/>
      <c r="DD26" s="101"/>
      <c r="DE26" s="107"/>
      <c r="DF26" s="101"/>
      <c r="DG26" s="107" t="s">
        <v>560</v>
      </c>
      <c r="DH26" s="101"/>
      <c r="DI26" s="108"/>
      <c r="DK26" s="107"/>
      <c r="DL26" s="101"/>
      <c r="DM26" s="107"/>
      <c r="DN26" s="101"/>
      <c r="DO26" s="107"/>
      <c r="DP26" s="101"/>
      <c r="DQ26" s="107"/>
      <c r="DR26" s="101"/>
      <c r="DS26" s="107"/>
      <c r="DT26" s="101"/>
      <c r="DU26" s="107"/>
      <c r="DV26" s="101"/>
      <c r="DW26" s="107" t="s">
        <v>560</v>
      </c>
      <c r="DX26" s="101"/>
      <c r="DY26" s="108"/>
      <c r="EA26" s="107" t="s">
        <v>46</v>
      </c>
      <c r="EC26" s="107" t="s">
        <v>46</v>
      </c>
      <c r="ED26" s="101"/>
      <c r="EE26" s="109" t="s">
        <v>610</v>
      </c>
      <c r="EG26" s="107"/>
    </row>
    <row r="27" spans="1:137" x14ac:dyDescent="0.25">
      <c r="B27" s="105" t="s">
        <v>420</v>
      </c>
      <c r="C27" s="225" t="s">
        <v>122</v>
      </c>
      <c r="E27" s="225" t="s">
        <v>122</v>
      </c>
      <c r="G27" s="225" t="s">
        <v>122</v>
      </c>
      <c r="I27" s="225" t="s">
        <v>122</v>
      </c>
      <c r="K27" s="225" t="s">
        <v>122</v>
      </c>
      <c r="M27" s="225" t="s">
        <v>122</v>
      </c>
      <c r="O27" s="225" t="s">
        <v>532</v>
      </c>
      <c r="Q27" s="238"/>
      <c r="S27" s="225" t="s">
        <v>122</v>
      </c>
      <c r="T27" s="225"/>
      <c r="U27" s="225" t="s">
        <v>122</v>
      </c>
      <c r="V27" s="225"/>
      <c r="W27" s="225" t="s">
        <v>122</v>
      </c>
      <c r="X27" s="225"/>
      <c r="Y27" s="225" t="s">
        <v>122</v>
      </c>
      <c r="Z27" s="225"/>
      <c r="AA27" s="225" t="s">
        <v>122</v>
      </c>
      <c r="AB27" s="225"/>
      <c r="AC27" s="225" t="s">
        <v>122</v>
      </c>
      <c r="AD27" s="225"/>
      <c r="AE27" s="225" t="s">
        <v>532</v>
      </c>
      <c r="AF27" s="225"/>
      <c r="AG27" s="238"/>
      <c r="AI27" s="97" t="s">
        <v>122</v>
      </c>
      <c r="AK27" s="97" t="s">
        <v>458</v>
      </c>
      <c r="AM27" s="328"/>
      <c r="AO27" s="225" t="s">
        <v>122</v>
      </c>
      <c r="AQ27" s="225" t="s">
        <v>122</v>
      </c>
      <c r="AS27" s="225" t="s">
        <v>122</v>
      </c>
      <c r="AU27" s="225" t="s">
        <v>595</v>
      </c>
      <c r="AW27" s="238"/>
      <c r="AY27" s="225" t="s">
        <v>46</v>
      </c>
      <c r="BA27" s="225" t="s">
        <v>46</v>
      </c>
      <c r="BC27" s="225" t="s">
        <v>46</v>
      </c>
      <c r="BE27" s="225" t="s">
        <v>595</v>
      </c>
      <c r="BG27" s="238"/>
      <c r="BI27" s="225" t="s">
        <v>46</v>
      </c>
      <c r="BK27" s="225" t="s">
        <v>46</v>
      </c>
      <c r="BM27" s="225" t="s">
        <v>46</v>
      </c>
      <c r="BO27" s="225" t="s">
        <v>595</v>
      </c>
      <c r="BQ27" s="238"/>
      <c r="BS27" s="225" t="s">
        <v>46</v>
      </c>
      <c r="BU27" s="225" t="s">
        <v>46</v>
      </c>
      <c r="BW27" s="225" t="s">
        <v>46</v>
      </c>
      <c r="BY27" s="225" t="s">
        <v>595</v>
      </c>
      <c r="CA27" s="238"/>
      <c r="CC27" s="158">
        <v>0</v>
      </c>
      <c r="CE27" s="225" t="s">
        <v>460</v>
      </c>
      <c r="CG27" s="238"/>
      <c r="CI27" s="158">
        <v>0</v>
      </c>
      <c r="CK27" s="225" t="s">
        <v>460</v>
      </c>
      <c r="CM27" s="238"/>
      <c r="CO27" s="158">
        <v>0</v>
      </c>
      <c r="CQ27" s="225" t="s">
        <v>460</v>
      </c>
      <c r="CS27" s="238"/>
      <c r="CU27" s="101" t="s">
        <v>122</v>
      </c>
      <c r="CV27" s="101"/>
      <c r="CW27" s="101" t="s">
        <v>122</v>
      </c>
      <c r="CX27" s="101"/>
      <c r="CY27" s="101" t="s">
        <v>122</v>
      </c>
      <c r="CZ27" s="101"/>
      <c r="DA27" s="101" t="s">
        <v>122</v>
      </c>
      <c r="DB27" s="101"/>
      <c r="DC27" s="101" t="s">
        <v>122</v>
      </c>
      <c r="DD27" s="97"/>
      <c r="DE27" s="101" t="s">
        <v>122</v>
      </c>
      <c r="DF27" s="101"/>
      <c r="DG27" s="102" t="s">
        <v>561</v>
      </c>
      <c r="DH27" s="101"/>
      <c r="DI27" s="306"/>
      <c r="DK27" s="101" t="s">
        <v>122</v>
      </c>
      <c r="DL27" s="101"/>
      <c r="DM27" s="101" t="s">
        <v>122</v>
      </c>
      <c r="DN27" s="101"/>
      <c r="DO27" s="101" t="s">
        <v>122</v>
      </c>
      <c r="DP27" s="101"/>
      <c r="DQ27" s="101" t="s">
        <v>122</v>
      </c>
      <c r="DR27" s="101"/>
      <c r="DS27" s="101" t="s">
        <v>122</v>
      </c>
      <c r="DT27" s="97"/>
      <c r="DU27" s="101" t="s">
        <v>122</v>
      </c>
      <c r="DV27" s="101"/>
      <c r="DW27" s="102" t="s">
        <v>561</v>
      </c>
      <c r="DX27" s="101"/>
      <c r="DY27" s="306"/>
      <c r="EA27" s="101" t="s">
        <v>46</v>
      </c>
      <c r="EC27" s="101" t="s">
        <v>46</v>
      </c>
      <c r="ED27" s="101"/>
      <c r="EE27" s="97" t="s">
        <v>629</v>
      </c>
      <c r="EG27" s="103"/>
    </row>
    <row r="28" spans="1:137" x14ac:dyDescent="0.25">
      <c r="B28" s="105"/>
      <c r="C28" s="110"/>
      <c r="E28" s="110"/>
      <c r="G28" s="110"/>
      <c r="H28" s="110"/>
      <c r="I28" s="110"/>
      <c r="K28" s="110"/>
      <c r="M28" s="110"/>
      <c r="Q28" s="238"/>
      <c r="S28" s="110"/>
      <c r="T28" s="225"/>
      <c r="U28" s="110"/>
      <c r="V28" s="225"/>
      <c r="W28" s="110"/>
      <c r="X28" s="110"/>
      <c r="Y28" s="110"/>
      <c r="Z28" s="225"/>
      <c r="AA28" s="110"/>
      <c r="AB28" s="225"/>
      <c r="AC28" s="110"/>
      <c r="AD28" s="225"/>
      <c r="AE28" s="225"/>
      <c r="AF28" s="225"/>
      <c r="AG28" s="238"/>
      <c r="AO28" s="110"/>
      <c r="AQ28" s="110"/>
      <c r="AS28" s="110"/>
      <c r="AT28" s="110"/>
      <c r="AW28" s="238"/>
      <c r="AY28" s="110"/>
      <c r="BA28" s="110"/>
      <c r="BC28" s="110"/>
      <c r="BD28" s="110"/>
      <c r="BG28" s="238"/>
      <c r="BI28" s="110"/>
      <c r="BK28" s="110"/>
      <c r="BM28" s="110"/>
      <c r="BN28" s="110"/>
      <c r="BQ28" s="238"/>
      <c r="BS28" s="110"/>
      <c r="BU28" s="110"/>
      <c r="BW28" s="110"/>
      <c r="BX28" s="110"/>
      <c r="CA28" s="238"/>
      <c r="CC28" s="158"/>
      <c r="CD28" s="110"/>
      <c r="CG28" s="238"/>
      <c r="CI28" s="158"/>
      <c r="CJ28" s="110"/>
      <c r="CM28" s="238"/>
      <c r="CO28" s="158"/>
      <c r="CP28" s="110"/>
      <c r="CS28" s="238"/>
      <c r="CU28" s="319"/>
      <c r="CV28" s="101"/>
      <c r="CW28" s="319"/>
      <c r="CX28" s="101"/>
      <c r="CY28" s="102"/>
      <c r="CZ28" s="101"/>
      <c r="DA28" s="102"/>
      <c r="DB28" s="101"/>
      <c r="DC28" s="102"/>
      <c r="DD28" s="101"/>
      <c r="DE28" s="102"/>
      <c r="DF28" s="101"/>
      <c r="DG28" s="101"/>
      <c r="DH28" s="101"/>
      <c r="DI28" s="306"/>
      <c r="DK28" s="319"/>
      <c r="DL28" s="101"/>
      <c r="DM28" s="319"/>
      <c r="DN28" s="101"/>
      <c r="DO28" s="102"/>
      <c r="DP28" s="101"/>
      <c r="DQ28" s="102"/>
      <c r="DR28" s="101"/>
      <c r="DS28" s="102"/>
      <c r="DT28" s="101"/>
      <c r="DU28" s="102"/>
      <c r="DV28" s="101"/>
      <c r="DW28" s="101"/>
      <c r="DX28" s="101"/>
      <c r="DY28" s="306"/>
      <c r="EA28" s="101"/>
      <c r="EC28" s="101"/>
      <c r="ED28" s="101"/>
      <c r="EG28" s="103"/>
    </row>
    <row r="29" spans="1:137" x14ac:dyDescent="0.25">
      <c r="A29" s="182" t="s">
        <v>422</v>
      </c>
      <c r="B29" s="183"/>
      <c r="C29" s="97"/>
      <c r="D29" s="97"/>
      <c r="E29" s="97"/>
      <c r="F29" s="97"/>
      <c r="G29" s="97"/>
      <c r="H29" s="97"/>
      <c r="I29" s="97"/>
      <c r="J29" s="97"/>
      <c r="K29" s="97"/>
      <c r="L29" s="97"/>
      <c r="M29" s="97"/>
      <c r="N29" s="97"/>
      <c r="O29" s="97"/>
      <c r="P29" s="97"/>
      <c r="Q29" s="104"/>
      <c r="AG29" s="104"/>
      <c r="AO29" s="97"/>
      <c r="AP29" s="97"/>
      <c r="AQ29" s="97"/>
      <c r="AR29" s="97"/>
      <c r="AS29" s="97"/>
      <c r="AT29" s="97"/>
      <c r="AU29" s="97"/>
      <c r="AV29" s="97"/>
      <c r="AW29" s="104"/>
      <c r="AY29" s="97"/>
      <c r="AZ29" s="97"/>
      <c r="BA29" s="97"/>
      <c r="BB29" s="97"/>
      <c r="BC29" s="97"/>
      <c r="BD29" s="97"/>
      <c r="BE29" s="97"/>
      <c r="BF29" s="97"/>
      <c r="BG29" s="104"/>
      <c r="BI29" s="97"/>
      <c r="BJ29" s="97"/>
      <c r="BK29" s="97"/>
      <c r="BL29" s="97"/>
      <c r="BM29" s="97"/>
      <c r="BN29" s="97"/>
      <c r="BO29" s="97"/>
      <c r="BP29" s="97"/>
      <c r="BQ29" s="104"/>
      <c r="BS29" s="97"/>
      <c r="BT29" s="97"/>
      <c r="BU29" s="97"/>
      <c r="BV29" s="97"/>
      <c r="BW29" s="97"/>
      <c r="BX29" s="97"/>
      <c r="BY29" s="97"/>
      <c r="BZ29" s="97"/>
      <c r="CA29" s="104"/>
      <c r="CC29" s="160"/>
      <c r="CD29" s="97"/>
      <c r="CE29" s="97"/>
      <c r="CF29" s="97"/>
      <c r="CG29" s="104"/>
      <c r="CI29" s="160"/>
      <c r="CJ29" s="97"/>
      <c r="CK29" s="97"/>
      <c r="CL29" s="97"/>
      <c r="CM29" s="104"/>
      <c r="CO29" s="160"/>
      <c r="CP29" s="97"/>
      <c r="CQ29" s="97"/>
      <c r="CR29" s="97"/>
      <c r="CS29" s="104"/>
      <c r="CU29" s="97"/>
      <c r="CV29" s="97"/>
      <c r="CW29" s="97"/>
      <c r="CX29" s="97"/>
      <c r="CY29" s="97"/>
      <c r="CZ29" s="97"/>
      <c r="DA29" s="97"/>
      <c r="DB29" s="97"/>
      <c r="DC29" s="97"/>
      <c r="DD29" s="97"/>
      <c r="DE29" s="97"/>
      <c r="DF29" s="97"/>
      <c r="DG29" s="97"/>
      <c r="DH29" s="97"/>
      <c r="DI29" s="105"/>
      <c r="DK29" s="97"/>
      <c r="DL29" s="97"/>
      <c r="DM29" s="97"/>
      <c r="DN29" s="97"/>
      <c r="DO29" s="97"/>
      <c r="DP29" s="97"/>
      <c r="DQ29" s="97"/>
      <c r="DR29" s="97"/>
      <c r="DS29" s="97"/>
      <c r="DT29" s="97"/>
      <c r="DU29" s="97"/>
      <c r="DV29" s="97"/>
      <c r="DW29" s="97"/>
      <c r="DX29" s="97"/>
      <c r="DY29" s="105"/>
      <c r="EG29" s="100"/>
    </row>
    <row r="30" spans="1:137" ht="30" x14ac:dyDescent="0.25">
      <c r="B30" s="105" t="s">
        <v>417</v>
      </c>
      <c r="C30" s="225" t="s">
        <v>46</v>
      </c>
      <c r="E30" s="225" t="s">
        <v>46</v>
      </c>
      <c r="G30" s="225" t="s">
        <v>46</v>
      </c>
      <c r="I30" s="225" t="s">
        <v>46</v>
      </c>
      <c r="K30" s="225" t="s">
        <v>46</v>
      </c>
      <c r="M30" s="225" t="s">
        <v>46</v>
      </c>
      <c r="O30" s="225" t="s">
        <v>46</v>
      </c>
      <c r="S30" s="225" t="s">
        <v>46</v>
      </c>
      <c r="T30" s="225"/>
      <c r="U30" s="225" t="s">
        <v>46</v>
      </c>
      <c r="V30" s="225"/>
      <c r="W30" s="225" t="s">
        <v>46</v>
      </c>
      <c r="X30" s="225"/>
      <c r="Y30" s="225" t="s">
        <v>46</v>
      </c>
      <c r="Z30" s="225"/>
      <c r="AA30" s="225" t="s">
        <v>46</v>
      </c>
      <c r="AB30" s="225"/>
      <c r="AC30" s="225" t="s">
        <v>46</v>
      </c>
      <c r="AD30" s="225"/>
      <c r="AE30" s="225" t="s">
        <v>46</v>
      </c>
      <c r="AF30" s="225"/>
      <c r="AI30" s="97" t="s">
        <v>46</v>
      </c>
      <c r="AK30" s="97" t="s">
        <v>46</v>
      </c>
      <c r="AM30" s="289"/>
      <c r="AO30" s="314">
        <v>5524.2386961426</v>
      </c>
      <c r="AP30" s="314"/>
      <c r="AQ30" s="314">
        <v>3149999.9999307003</v>
      </c>
      <c r="AR30" s="314"/>
      <c r="AS30" s="314">
        <v>348655.25463804003</v>
      </c>
      <c r="AU30" s="225" t="s">
        <v>532</v>
      </c>
      <c r="AY30" s="225" t="s">
        <v>46</v>
      </c>
      <c r="BA30" s="225" t="s">
        <v>46</v>
      </c>
      <c r="BC30" s="225" t="s">
        <v>46</v>
      </c>
      <c r="BE30" s="225" t="s">
        <v>532</v>
      </c>
      <c r="BI30" s="225" t="s">
        <v>46</v>
      </c>
      <c r="BK30" s="225" t="s">
        <v>46</v>
      </c>
      <c r="BM30" s="225" t="s">
        <v>46</v>
      </c>
      <c r="BO30" s="225" t="s">
        <v>532</v>
      </c>
      <c r="BS30" s="225" t="s">
        <v>46</v>
      </c>
      <c r="BU30" s="225" t="s">
        <v>46</v>
      </c>
      <c r="BW30" s="225" t="s">
        <v>46</v>
      </c>
      <c r="BY30" s="225" t="s">
        <v>532</v>
      </c>
      <c r="CC30" s="232">
        <v>200</v>
      </c>
      <c r="CE30" s="225" t="s">
        <v>610</v>
      </c>
      <c r="CI30" s="232">
        <v>100</v>
      </c>
      <c r="CK30" s="225" t="s">
        <v>610</v>
      </c>
      <c r="CM30" s="238" t="s">
        <v>605</v>
      </c>
      <c r="CO30" s="232">
        <v>50</v>
      </c>
      <c r="CQ30" s="225" t="s">
        <v>610</v>
      </c>
      <c r="CS30" s="238" t="s">
        <v>605</v>
      </c>
      <c r="CU30" s="290">
        <v>1084536.5770332138</v>
      </c>
      <c r="CV30" s="101"/>
      <c r="CW30" s="290">
        <v>1084536.5770332138</v>
      </c>
      <c r="CX30" s="101"/>
      <c r="CY30" s="290">
        <v>1084536.5770332138</v>
      </c>
      <c r="CZ30" s="101"/>
      <c r="DA30" s="290">
        <v>1084536.5770332138</v>
      </c>
      <c r="DB30" s="101"/>
      <c r="DC30" s="290">
        <v>1084536.5770332138</v>
      </c>
      <c r="DD30" s="101"/>
      <c r="DE30" s="290">
        <v>1084536.5770332138</v>
      </c>
      <c r="DF30" s="101"/>
      <c r="DG30" s="102" t="s">
        <v>328</v>
      </c>
      <c r="DH30" s="101"/>
      <c r="DK30" s="290">
        <v>5192877.9143627267</v>
      </c>
      <c r="DL30" s="101"/>
      <c r="DM30" s="290">
        <v>5192877.9143627267</v>
      </c>
      <c r="DN30" s="101"/>
      <c r="DO30" s="290">
        <v>5192877.9143627267</v>
      </c>
      <c r="DP30" s="101"/>
      <c r="DQ30" s="290">
        <v>5192877.9143627267</v>
      </c>
      <c r="DR30" s="101"/>
      <c r="DS30" s="290">
        <v>5192877.9143627267</v>
      </c>
      <c r="DT30" s="101"/>
      <c r="DU30" s="290">
        <v>5192877.9143627267</v>
      </c>
      <c r="DV30" s="101"/>
      <c r="DW30" s="102" t="s">
        <v>328</v>
      </c>
      <c r="DX30" s="101"/>
      <c r="EA30" s="101" t="s">
        <v>46</v>
      </c>
      <c r="EC30" s="101" t="s">
        <v>46</v>
      </c>
      <c r="ED30" s="101"/>
      <c r="EE30" s="97" t="s">
        <v>627</v>
      </c>
      <c r="EG30" s="101"/>
    </row>
    <row r="31" spans="1:137" x14ac:dyDescent="0.25">
      <c r="B31" s="194" t="s">
        <v>418</v>
      </c>
      <c r="C31" s="106" t="s">
        <v>46</v>
      </c>
      <c r="E31" s="106" t="s">
        <v>46</v>
      </c>
      <c r="G31" s="106" t="s">
        <v>46</v>
      </c>
      <c r="I31" s="106" t="s">
        <v>46</v>
      </c>
      <c r="K31" s="106" t="s">
        <v>46</v>
      </c>
      <c r="M31" s="106" t="s">
        <v>46</v>
      </c>
      <c r="O31" s="106" t="s">
        <v>46</v>
      </c>
      <c r="Q31" s="106"/>
      <c r="S31" s="106" t="s">
        <v>46</v>
      </c>
      <c r="T31" s="225"/>
      <c r="U31" s="106" t="s">
        <v>46</v>
      </c>
      <c r="V31" s="225"/>
      <c r="W31" s="106" t="s">
        <v>46</v>
      </c>
      <c r="X31" s="225"/>
      <c r="Y31" s="106" t="s">
        <v>46</v>
      </c>
      <c r="Z31" s="225"/>
      <c r="AA31" s="106" t="s">
        <v>46</v>
      </c>
      <c r="AB31" s="225"/>
      <c r="AC31" s="106" t="s">
        <v>46</v>
      </c>
      <c r="AD31" s="225"/>
      <c r="AE31" s="106" t="s">
        <v>46</v>
      </c>
      <c r="AF31" s="225"/>
      <c r="AG31" s="106"/>
      <c r="AI31" s="109" t="s">
        <v>46</v>
      </c>
      <c r="AK31" s="109" t="s">
        <v>46</v>
      </c>
      <c r="AM31" s="291"/>
      <c r="AO31" s="106">
        <v>413</v>
      </c>
      <c r="AQ31" s="106">
        <v>413</v>
      </c>
      <c r="AS31" s="106">
        <v>413</v>
      </c>
      <c r="AU31" s="106" t="s">
        <v>594</v>
      </c>
      <c r="AW31" s="106"/>
      <c r="AY31" s="106" t="s">
        <v>46</v>
      </c>
      <c r="BA31" s="106" t="s">
        <v>46</v>
      </c>
      <c r="BC31" s="106" t="s">
        <v>46</v>
      </c>
      <c r="BE31" s="106" t="s">
        <v>594</v>
      </c>
      <c r="BG31" s="106"/>
      <c r="BI31" s="106" t="s">
        <v>46</v>
      </c>
      <c r="BK31" s="106" t="s">
        <v>46</v>
      </c>
      <c r="BM31" s="106" t="s">
        <v>46</v>
      </c>
      <c r="BO31" s="106" t="s">
        <v>594</v>
      </c>
      <c r="BQ31" s="106"/>
      <c r="BS31" s="106" t="s">
        <v>46</v>
      </c>
      <c r="BU31" s="106" t="s">
        <v>46</v>
      </c>
      <c r="BW31" s="106" t="s">
        <v>46</v>
      </c>
      <c r="BY31" s="106" t="s">
        <v>594</v>
      </c>
      <c r="CA31" s="106" t="s">
        <v>603</v>
      </c>
      <c r="CC31" s="156">
        <v>3224146</v>
      </c>
      <c r="CE31" s="106" t="s">
        <v>610</v>
      </c>
      <c r="CG31" s="106"/>
      <c r="CI31" s="231">
        <v>1601949</v>
      </c>
      <c r="CK31" s="106" t="s">
        <v>610</v>
      </c>
      <c r="CM31" s="106" t="s">
        <v>623</v>
      </c>
      <c r="CO31" s="231">
        <v>1552486</v>
      </c>
      <c r="CQ31" s="106" t="s">
        <v>610</v>
      </c>
      <c r="CS31" s="106" t="s">
        <v>623</v>
      </c>
      <c r="CU31" s="107">
        <v>7891.7695659180008</v>
      </c>
      <c r="CV31" s="101"/>
      <c r="CW31" s="107">
        <v>5524.2386961426</v>
      </c>
      <c r="CX31" s="101"/>
      <c r="CY31" s="107">
        <v>4499999.9999010004</v>
      </c>
      <c r="CZ31" s="101"/>
      <c r="DA31" s="107">
        <v>3149999.9999307003</v>
      </c>
      <c r="DB31" s="101"/>
      <c r="DC31" s="107">
        <v>498078.93519719999</v>
      </c>
      <c r="DD31" s="101"/>
      <c r="DE31" s="107">
        <v>348655.25463804003</v>
      </c>
      <c r="DF31" s="101"/>
      <c r="DG31" s="107" t="s">
        <v>560</v>
      </c>
      <c r="DH31" s="101"/>
      <c r="DI31" s="108"/>
      <c r="DK31" s="107">
        <f>CU31</f>
        <v>7891.7695659180008</v>
      </c>
      <c r="DL31" s="101"/>
      <c r="DM31" s="107">
        <f t="shared" ref="DM31:DU31" si="0">CW31</f>
        <v>5524.2386961426</v>
      </c>
      <c r="DN31" s="101"/>
      <c r="DO31" s="107">
        <f t="shared" si="0"/>
        <v>4499999.9999010004</v>
      </c>
      <c r="DP31" s="101"/>
      <c r="DQ31" s="107">
        <f t="shared" si="0"/>
        <v>3149999.9999307003</v>
      </c>
      <c r="DR31" s="101"/>
      <c r="DS31" s="107">
        <f t="shared" si="0"/>
        <v>498078.93519719999</v>
      </c>
      <c r="DT31" s="101"/>
      <c r="DU31" s="107">
        <f t="shared" si="0"/>
        <v>348655.25463804003</v>
      </c>
      <c r="DV31" s="101"/>
      <c r="DW31" s="107" t="s">
        <v>560</v>
      </c>
      <c r="DX31" s="101"/>
      <c r="DY31" s="108"/>
      <c r="EA31" s="107" t="s">
        <v>46</v>
      </c>
      <c r="EC31" s="107" t="s">
        <v>46</v>
      </c>
      <c r="ED31" s="101"/>
      <c r="EE31" s="109" t="s">
        <v>610</v>
      </c>
      <c r="EG31" s="107"/>
    </row>
    <row r="32" spans="1:137" x14ac:dyDescent="0.25">
      <c r="B32" s="105" t="s">
        <v>420</v>
      </c>
      <c r="C32" s="314">
        <v>438.43164255099998</v>
      </c>
      <c r="D32" s="314"/>
      <c r="E32" s="314">
        <v>306.90214978570003</v>
      </c>
      <c r="F32" s="314"/>
      <c r="G32" s="314">
        <v>249999.99999449999</v>
      </c>
      <c r="H32" s="314"/>
      <c r="I32" s="314">
        <v>174999.99999615</v>
      </c>
      <c r="J32" s="314"/>
      <c r="K32" s="314">
        <v>27671.051955400002</v>
      </c>
      <c r="L32" s="314"/>
      <c r="M32" s="314">
        <v>19369.736368779999</v>
      </c>
      <c r="O32" s="225" t="s">
        <v>532</v>
      </c>
      <c r="Q32" s="238"/>
      <c r="S32" s="314">
        <v>7891.7695659180008</v>
      </c>
      <c r="T32" s="314"/>
      <c r="U32" s="314">
        <v>5524.2386961426</v>
      </c>
      <c r="V32" s="314"/>
      <c r="W32" s="314">
        <v>4499999.9999010004</v>
      </c>
      <c r="X32" s="314"/>
      <c r="Y32" s="314">
        <v>3149999.9999307003</v>
      </c>
      <c r="Z32" s="314"/>
      <c r="AA32" s="314">
        <v>498078.93519719999</v>
      </c>
      <c r="AB32" s="314"/>
      <c r="AC32" s="314">
        <v>348655.25463804003</v>
      </c>
      <c r="AD32" s="225"/>
      <c r="AE32" s="225" t="s">
        <v>532</v>
      </c>
      <c r="AF32" s="225"/>
      <c r="AG32" s="238"/>
      <c r="AI32" s="329">
        <v>11.502802499746933</v>
      </c>
      <c r="AK32" s="97" t="s">
        <v>458</v>
      </c>
      <c r="AM32" s="328"/>
      <c r="AO32" s="330">
        <f>AO30/AO31</f>
        <v>13.3758806202</v>
      </c>
      <c r="AP32" s="330"/>
      <c r="AQ32" s="330">
        <f>AQ30/AQ31</f>
        <v>7627.1186439000003</v>
      </c>
      <c r="AR32" s="330"/>
      <c r="AS32" s="330">
        <f>AS30/AS31</f>
        <v>844.20158508000009</v>
      </c>
      <c r="AU32" s="225" t="s">
        <v>595</v>
      </c>
      <c r="AW32" s="238"/>
      <c r="AY32" s="225" t="s">
        <v>46</v>
      </c>
      <c r="BA32" s="225" t="s">
        <v>46</v>
      </c>
      <c r="BC32" s="225" t="s">
        <v>46</v>
      </c>
      <c r="BE32" s="225" t="s">
        <v>595</v>
      </c>
      <c r="BG32" s="238"/>
      <c r="BI32" s="225" t="s">
        <v>46</v>
      </c>
      <c r="BK32" s="225" t="s">
        <v>46</v>
      </c>
      <c r="BM32" s="225" t="s">
        <v>46</v>
      </c>
      <c r="BO32" s="225" t="s">
        <v>595</v>
      </c>
      <c r="BQ32" s="238"/>
      <c r="BS32" s="225" t="s">
        <v>46</v>
      </c>
      <c r="BU32" s="225" t="s">
        <v>46</v>
      </c>
      <c r="BW32" s="225" t="s">
        <v>46</v>
      </c>
      <c r="BY32" s="225" t="s">
        <v>595</v>
      </c>
      <c r="CA32" s="238"/>
      <c r="CC32" s="158">
        <f>CC30/CC31</f>
        <v>6.2031930315810759E-5</v>
      </c>
      <c r="CE32" s="225" t="s">
        <v>460</v>
      </c>
      <c r="CG32" s="238"/>
      <c r="CI32" s="158">
        <f>CI30/CI31</f>
        <v>6.2423959813951634E-5</v>
      </c>
      <c r="CK32" s="225" t="s">
        <v>460</v>
      </c>
      <c r="CM32" s="238"/>
      <c r="CO32" s="158">
        <f>CO30/CO31</f>
        <v>3.2206409590811127E-5</v>
      </c>
      <c r="CQ32" s="225" t="s">
        <v>460</v>
      </c>
      <c r="CS32" s="238"/>
      <c r="CU32" s="331">
        <f>CU30/CU31</f>
        <v>137.42628544515242</v>
      </c>
      <c r="CV32" s="331"/>
      <c r="CW32" s="331">
        <f>CW30/CW31</f>
        <v>196.32326492164634</v>
      </c>
      <c r="CX32" s="331"/>
      <c r="CY32" s="331">
        <f>CY30/CY31</f>
        <v>0.24100812823490522</v>
      </c>
      <c r="CZ32" s="331"/>
      <c r="DA32" s="331">
        <f>DA30/DA31</f>
        <v>0.34429732604986463</v>
      </c>
      <c r="DB32" s="331"/>
      <c r="DC32" s="331">
        <f>DC30/DC31</f>
        <v>2.1774391575179202</v>
      </c>
      <c r="DD32" s="332"/>
      <c r="DE32" s="331">
        <f>DE30/DE31</f>
        <v>3.1106273678827425</v>
      </c>
      <c r="DF32" s="101"/>
      <c r="DG32" s="102" t="s">
        <v>561</v>
      </c>
      <c r="DH32" s="101"/>
      <c r="DI32" s="306"/>
      <c r="DK32" s="333">
        <f>DK30/DK31</f>
        <v>658.01185285352051</v>
      </c>
      <c r="DL32" s="333"/>
      <c r="DM32" s="333">
        <f>DM30/DM31</f>
        <v>940.01693264788651</v>
      </c>
      <c r="DN32" s="333"/>
      <c r="DO32" s="333">
        <f>DO30/DO31</f>
        <v>1.153972869883771</v>
      </c>
      <c r="DP32" s="333"/>
      <c r="DQ32" s="333">
        <f>DQ30/DQ31</f>
        <v>1.6485326712625301</v>
      </c>
      <c r="DR32" s="333"/>
      <c r="DS32" s="333">
        <f>DS30/DS31</f>
        <v>10.425813154107303</v>
      </c>
      <c r="DT32" s="334"/>
      <c r="DU32" s="333">
        <f>DU30/DU31</f>
        <v>14.89401879158186</v>
      </c>
      <c r="DV32" s="101"/>
      <c r="DW32" s="102" t="s">
        <v>561</v>
      </c>
      <c r="DX32" s="101"/>
      <c r="DY32" s="306"/>
      <c r="EA32" s="101" t="s">
        <v>46</v>
      </c>
      <c r="EC32" s="101" t="s">
        <v>46</v>
      </c>
      <c r="ED32" s="101"/>
      <c r="EE32" s="97" t="s">
        <v>629</v>
      </c>
      <c r="EG32" s="103"/>
    </row>
    <row r="33" spans="1:137" x14ac:dyDescent="0.25">
      <c r="B33" s="105"/>
      <c r="C33" s="110"/>
      <c r="E33" s="110"/>
      <c r="G33" s="110"/>
      <c r="H33" s="110"/>
      <c r="I33" s="110"/>
      <c r="K33" s="110"/>
      <c r="M33" s="110"/>
      <c r="Q33" s="238"/>
      <c r="S33" s="110"/>
      <c r="T33" s="225"/>
      <c r="U33" s="110"/>
      <c r="V33" s="225"/>
      <c r="W33" s="110"/>
      <c r="X33" s="110"/>
      <c r="Y33" s="110"/>
      <c r="Z33" s="225"/>
      <c r="AA33" s="110"/>
      <c r="AB33" s="225"/>
      <c r="AC33" s="110"/>
      <c r="AD33" s="225"/>
      <c r="AE33" s="225"/>
      <c r="AF33" s="225"/>
      <c r="AG33" s="238"/>
      <c r="AO33" s="110"/>
      <c r="AQ33" s="110"/>
      <c r="AS33" s="110"/>
      <c r="AT33" s="110"/>
      <c r="AW33" s="238"/>
      <c r="AY33" s="110"/>
      <c r="BA33" s="110"/>
      <c r="BC33" s="110"/>
      <c r="BD33" s="110"/>
      <c r="BG33" s="238"/>
      <c r="BI33" s="110"/>
      <c r="BK33" s="110"/>
      <c r="BM33" s="110"/>
      <c r="BN33" s="110"/>
      <c r="BQ33" s="238"/>
      <c r="BS33" s="110"/>
      <c r="BU33" s="110"/>
      <c r="BW33" s="110"/>
      <c r="BX33" s="110"/>
      <c r="CA33" s="238"/>
      <c r="CC33" s="158"/>
      <c r="CD33" s="110"/>
      <c r="CG33" s="238"/>
      <c r="CI33" s="158"/>
      <c r="CJ33" s="110"/>
      <c r="CM33" s="238"/>
      <c r="CO33" s="158"/>
      <c r="CP33" s="110"/>
      <c r="CS33" s="238"/>
      <c r="CU33" s="319"/>
      <c r="CV33" s="97"/>
      <c r="CW33" s="319"/>
      <c r="CX33" s="97"/>
      <c r="CY33" s="102"/>
      <c r="CZ33" s="97"/>
      <c r="DA33" s="102"/>
      <c r="DB33" s="101"/>
      <c r="DC33" s="102"/>
      <c r="DD33" s="97"/>
      <c r="DE33" s="102"/>
      <c r="DF33" s="101"/>
      <c r="DG33" s="101"/>
      <c r="DH33" s="101"/>
      <c r="DI33" s="306"/>
      <c r="DK33" s="319"/>
      <c r="DL33" s="97"/>
      <c r="DM33" s="319"/>
      <c r="DN33" s="97"/>
      <c r="DO33" s="102"/>
      <c r="DP33" s="97"/>
      <c r="DQ33" s="102"/>
      <c r="DR33" s="101"/>
      <c r="DS33" s="102"/>
      <c r="DT33" s="97"/>
      <c r="DU33" s="102"/>
      <c r="DV33" s="101"/>
      <c r="DW33" s="101"/>
      <c r="DX33" s="101"/>
      <c r="DY33" s="306"/>
      <c r="EA33" s="101"/>
      <c r="EC33" s="101"/>
      <c r="ED33" s="101"/>
      <c r="EG33" s="103"/>
    </row>
    <row r="34" spans="1:137" x14ac:dyDescent="0.25">
      <c r="A34" s="182" t="s">
        <v>423</v>
      </c>
      <c r="B34" s="183"/>
      <c r="Q34" s="104"/>
      <c r="S34" s="225"/>
      <c r="T34" s="225"/>
      <c r="U34" s="225"/>
      <c r="V34" s="225"/>
      <c r="W34" s="225"/>
      <c r="X34" s="225"/>
      <c r="Y34" s="225"/>
      <c r="Z34" s="225"/>
      <c r="AA34" s="225"/>
      <c r="AB34" s="225"/>
      <c r="AC34" s="225"/>
      <c r="AD34" s="225"/>
      <c r="AE34" s="225"/>
      <c r="AG34" s="104"/>
      <c r="AW34" s="104"/>
      <c r="BG34" s="104"/>
      <c r="BQ34" s="104"/>
      <c r="CA34" s="104"/>
      <c r="CC34" s="158"/>
      <c r="CG34" s="104"/>
      <c r="CI34" s="158"/>
      <c r="CM34" s="104"/>
      <c r="CO34" s="158"/>
      <c r="CS34" s="104"/>
      <c r="DI34" s="105"/>
      <c r="DY34" s="105"/>
      <c r="EG34" s="100"/>
    </row>
    <row r="35" spans="1:137" ht="30" x14ac:dyDescent="0.25">
      <c r="B35" s="105" t="s">
        <v>417</v>
      </c>
      <c r="C35" s="225" t="s">
        <v>46</v>
      </c>
      <c r="E35" s="225" t="s">
        <v>46</v>
      </c>
      <c r="G35" s="225" t="s">
        <v>46</v>
      </c>
      <c r="I35" s="225" t="s">
        <v>46</v>
      </c>
      <c r="K35" s="225" t="s">
        <v>46</v>
      </c>
      <c r="M35" s="225" t="s">
        <v>46</v>
      </c>
      <c r="O35" s="225" t="s">
        <v>46</v>
      </c>
      <c r="S35" s="225" t="s">
        <v>46</v>
      </c>
      <c r="T35" s="225"/>
      <c r="U35" s="225" t="s">
        <v>46</v>
      </c>
      <c r="V35" s="225"/>
      <c r="W35" s="225" t="s">
        <v>46</v>
      </c>
      <c r="X35" s="225"/>
      <c r="Y35" s="225" t="s">
        <v>46</v>
      </c>
      <c r="Z35" s="225"/>
      <c r="AA35" s="225" t="s">
        <v>46</v>
      </c>
      <c r="AB35" s="225"/>
      <c r="AC35" s="225" t="s">
        <v>46</v>
      </c>
      <c r="AD35" s="225"/>
      <c r="AE35" s="225" t="s">
        <v>46</v>
      </c>
      <c r="AF35" s="225"/>
      <c r="AI35" s="97" t="s">
        <v>46</v>
      </c>
      <c r="AK35" s="97" t="s">
        <v>46</v>
      </c>
      <c r="AM35" s="289"/>
      <c r="AO35" s="314">
        <v>9142.6150430243997</v>
      </c>
      <c r="AP35" s="314"/>
      <c r="AQ35" s="314">
        <v>5213250.0001234794</v>
      </c>
      <c r="AR35" s="314"/>
      <c r="AS35" s="314">
        <v>577024.44641679607</v>
      </c>
      <c r="AU35" s="225" t="s">
        <v>532</v>
      </c>
      <c r="AY35" s="225" t="s">
        <v>46</v>
      </c>
      <c r="BA35" s="225" t="s">
        <v>46</v>
      </c>
      <c r="BC35" s="225" t="s">
        <v>46</v>
      </c>
      <c r="BE35" s="225" t="s">
        <v>532</v>
      </c>
      <c r="BI35" s="225" t="s">
        <v>46</v>
      </c>
      <c r="BK35" s="225" t="s">
        <v>46</v>
      </c>
      <c r="BM35" s="225" t="s">
        <v>46</v>
      </c>
      <c r="BO35" s="225" t="s">
        <v>532</v>
      </c>
      <c r="BS35" s="225" t="s">
        <v>46</v>
      </c>
      <c r="BU35" s="225" t="s">
        <v>46</v>
      </c>
      <c r="BW35" s="225" t="s">
        <v>46</v>
      </c>
      <c r="BY35" s="225" t="s">
        <v>532</v>
      </c>
      <c r="CC35" s="232">
        <f>(250+300+350)/3</f>
        <v>300</v>
      </c>
      <c r="CE35" s="225" t="s">
        <v>610</v>
      </c>
      <c r="CI35" s="232">
        <f>(125+150+175)/3</f>
        <v>150</v>
      </c>
      <c r="CK35" s="225" t="s">
        <v>610</v>
      </c>
      <c r="CM35" s="238" t="s">
        <v>605</v>
      </c>
      <c r="CO35" s="232">
        <f>(75+100+125)/3</f>
        <v>100</v>
      </c>
      <c r="CQ35" s="225" t="s">
        <v>610</v>
      </c>
      <c r="CS35" s="238" t="s">
        <v>605</v>
      </c>
      <c r="CU35" s="290">
        <v>1106451.5001392623</v>
      </c>
      <c r="CV35" s="101"/>
      <c r="CW35" s="290">
        <v>1106451.5001392623</v>
      </c>
      <c r="CX35" s="101"/>
      <c r="CY35" s="290">
        <v>1106451.5001392623</v>
      </c>
      <c r="CZ35" s="101"/>
      <c r="DA35" s="290">
        <v>1106451.5001392623</v>
      </c>
      <c r="DB35" s="101"/>
      <c r="DC35" s="290">
        <v>1106451.5001392623</v>
      </c>
      <c r="DD35" s="101"/>
      <c r="DE35" s="290">
        <v>1106451.5001392623</v>
      </c>
      <c r="DF35" s="101"/>
      <c r="DG35" s="102" t="s">
        <v>328</v>
      </c>
      <c r="DH35" s="101"/>
      <c r="DI35" s="238"/>
      <c r="DK35" s="290">
        <v>6934110.7352108089</v>
      </c>
      <c r="DL35" s="101"/>
      <c r="DM35" s="290">
        <v>6934110.7352108089</v>
      </c>
      <c r="DN35" s="101"/>
      <c r="DO35" s="290">
        <v>6934110.7352108089</v>
      </c>
      <c r="DP35" s="101"/>
      <c r="DQ35" s="290">
        <v>6934110.7352108089</v>
      </c>
      <c r="DR35" s="101"/>
      <c r="DS35" s="290">
        <v>6934110.7352108089</v>
      </c>
      <c r="DT35" s="101"/>
      <c r="DU35" s="290">
        <v>6934110.7352108089</v>
      </c>
      <c r="DV35" s="101"/>
      <c r="DW35" s="102" t="s">
        <v>328</v>
      </c>
      <c r="DX35" s="101"/>
      <c r="DY35" s="238"/>
      <c r="EA35" s="101" t="s">
        <v>46</v>
      </c>
      <c r="EC35" s="101" t="s">
        <v>46</v>
      </c>
      <c r="ED35" s="101"/>
      <c r="EE35" s="97" t="s">
        <v>627</v>
      </c>
      <c r="EG35" s="101"/>
    </row>
    <row r="36" spans="1:137" x14ac:dyDescent="0.25">
      <c r="B36" s="194" t="s">
        <v>418</v>
      </c>
      <c r="C36" s="106" t="s">
        <v>46</v>
      </c>
      <c r="E36" s="106" t="s">
        <v>46</v>
      </c>
      <c r="G36" s="106" t="s">
        <v>46</v>
      </c>
      <c r="I36" s="106" t="s">
        <v>46</v>
      </c>
      <c r="K36" s="106" t="s">
        <v>46</v>
      </c>
      <c r="M36" s="106" t="s">
        <v>46</v>
      </c>
      <c r="O36" s="106" t="s">
        <v>46</v>
      </c>
      <c r="Q36" s="106"/>
      <c r="S36" s="106" t="s">
        <v>46</v>
      </c>
      <c r="T36" s="225"/>
      <c r="U36" s="106" t="s">
        <v>46</v>
      </c>
      <c r="V36" s="225"/>
      <c r="W36" s="106" t="s">
        <v>46</v>
      </c>
      <c r="X36" s="225"/>
      <c r="Y36" s="106" t="s">
        <v>46</v>
      </c>
      <c r="Z36" s="225"/>
      <c r="AA36" s="106" t="s">
        <v>46</v>
      </c>
      <c r="AB36" s="225"/>
      <c r="AC36" s="106" t="s">
        <v>46</v>
      </c>
      <c r="AD36" s="225"/>
      <c r="AE36" s="106" t="s">
        <v>46</v>
      </c>
      <c r="AF36" s="225"/>
      <c r="AG36" s="106"/>
      <c r="AI36" s="109" t="s">
        <v>46</v>
      </c>
      <c r="AK36" s="109" t="s">
        <v>46</v>
      </c>
      <c r="AM36" s="291"/>
      <c r="AO36" s="106">
        <v>684</v>
      </c>
      <c r="AQ36" s="106">
        <v>684</v>
      </c>
      <c r="AS36" s="106">
        <v>684</v>
      </c>
      <c r="AU36" s="106" t="s">
        <v>594</v>
      </c>
      <c r="AW36" s="106"/>
      <c r="AY36" s="106" t="s">
        <v>46</v>
      </c>
      <c r="BA36" s="106" t="s">
        <v>46</v>
      </c>
      <c r="BC36" s="106" t="s">
        <v>46</v>
      </c>
      <c r="BE36" s="106" t="s">
        <v>594</v>
      </c>
      <c r="BG36" s="106"/>
      <c r="BI36" s="106" t="s">
        <v>46</v>
      </c>
      <c r="BK36" s="106" t="s">
        <v>46</v>
      </c>
      <c r="BM36" s="106" t="s">
        <v>46</v>
      </c>
      <c r="BO36" s="106" t="s">
        <v>594</v>
      </c>
      <c r="BQ36" s="106"/>
      <c r="BS36" s="106" t="s">
        <v>46</v>
      </c>
      <c r="BU36" s="106" t="s">
        <v>46</v>
      </c>
      <c r="BW36" s="106" t="s">
        <v>46</v>
      </c>
      <c r="BY36" s="106" t="s">
        <v>594</v>
      </c>
      <c r="CA36" s="106" t="s">
        <v>603</v>
      </c>
      <c r="CC36" s="156">
        <v>3224146</v>
      </c>
      <c r="CE36" s="106" t="s">
        <v>610</v>
      </c>
      <c r="CG36" s="106"/>
      <c r="CI36" s="231">
        <v>1601949</v>
      </c>
      <c r="CK36" s="106" t="s">
        <v>610</v>
      </c>
      <c r="CM36" s="106" t="s">
        <v>623</v>
      </c>
      <c r="CO36" s="231">
        <v>1552486</v>
      </c>
      <c r="CQ36" s="106" t="s">
        <v>610</v>
      </c>
      <c r="CS36" s="106" t="s">
        <v>623</v>
      </c>
      <c r="CU36" s="107">
        <v>13060.878632891998</v>
      </c>
      <c r="CV36" s="101"/>
      <c r="CW36" s="107">
        <v>9142.6150430243997</v>
      </c>
      <c r="CX36" s="101"/>
      <c r="CY36" s="107">
        <v>7447500.0001763999</v>
      </c>
      <c r="CZ36" s="101"/>
      <c r="DA36" s="107">
        <v>5213250.0001234794</v>
      </c>
      <c r="DB36" s="101"/>
      <c r="DC36" s="107">
        <v>824320.63773828</v>
      </c>
      <c r="DD36" s="101"/>
      <c r="DE36" s="107">
        <v>577024.44641679607</v>
      </c>
      <c r="DF36" s="101"/>
      <c r="DG36" s="107" t="s">
        <v>560</v>
      </c>
      <c r="DH36" s="101"/>
      <c r="DI36" s="108"/>
      <c r="DK36" s="107">
        <f>CU36</f>
        <v>13060.878632891998</v>
      </c>
      <c r="DL36" s="101"/>
      <c r="DM36" s="107">
        <f t="shared" ref="DM36" si="1">CW36</f>
        <v>9142.6150430243997</v>
      </c>
      <c r="DN36" s="101"/>
      <c r="DO36" s="107">
        <f t="shared" ref="DO36" si="2">CY36</f>
        <v>7447500.0001763999</v>
      </c>
      <c r="DP36" s="101"/>
      <c r="DQ36" s="107">
        <f t="shared" ref="DQ36" si="3">DA36</f>
        <v>5213250.0001234794</v>
      </c>
      <c r="DR36" s="101"/>
      <c r="DS36" s="107">
        <f t="shared" ref="DS36" si="4">DC36</f>
        <v>824320.63773828</v>
      </c>
      <c r="DT36" s="101"/>
      <c r="DU36" s="107">
        <f t="shared" ref="DU36" si="5">DE36</f>
        <v>577024.44641679607</v>
      </c>
      <c r="DV36" s="101"/>
      <c r="DW36" s="107" t="s">
        <v>560</v>
      </c>
      <c r="DX36" s="101"/>
      <c r="DY36" s="108"/>
      <c r="EA36" s="107" t="s">
        <v>46</v>
      </c>
      <c r="EC36" s="107" t="s">
        <v>46</v>
      </c>
      <c r="ED36" s="101"/>
      <c r="EE36" s="109" t="s">
        <v>610</v>
      </c>
      <c r="EG36" s="107"/>
    </row>
    <row r="37" spans="1:137" x14ac:dyDescent="0.25">
      <c r="B37" s="105" t="s">
        <v>420</v>
      </c>
      <c r="C37" s="314">
        <v>725.60436849399991</v>
      </c>
      <c r="D37" s="314"/>
      <c r="E37" s="314">
        <v>507.92305794580005</v>
      </c>
      <c r="F37" s="314"/>
      <c r="G37" s="314">
        <v>413750.00000980002</v>
      </c>
      <c r="H37" s="314"/>
      <c r="I37" s="314">
        <v>289625.00000685995</v>
      </c>
      <c r="J37" s="314"/>
      <c r="K37" s="314">
        <v>45795.590985459996</v>
      </c>
      <c r="L37" s="314"/>
      <c r="M37" s="314">
        <v>32056.913689821999</v>
      </c>
      <c r="O37" s="225" t="s">
        <v>532</v>
      </c>
      <c r="Q37" s="238"/>
      <c r="S37" s="314">
        <v>13060.878632891998</v>
      </c>
      <c r="T37" s="314"/>
      <c r="U37" s="314">
        <v>9142.6150430243997</v>
      </c>
      <c r="V37" s="314"/>
      <c r="W37" s="314">
        <v>7447500.0001763999</v>
      </c>
      <c r="X37" s="314"/>
      <c r="Y37" s="314">
        <v>5213250.0001234794</v>
      </c>
      <c r="Z37" s="314"/>
      <c r="AA37" s="314">
        <v>824320.63773828</v>
      </c>
      <c r="AB37" s="314"/>
      <c r="AC37" s="314">
        <v>577024.44641679607</v>
      </c>
      <c r="AD37" s="225"/>
      <c r="AE37" s="225" t="s">
        <v>532</v>
      </c>
      <c r="AF37" s="225"/>
      <c r="AG37" s="238"/>
      <c r="AI37" s="329">
        <v>15.12240458786559</v>
      </c>
      <c r="AK37" s="97" t="s">
        <v>458</v>
      </c>
      <c r="AM37" s="328"/>
      <c r="AO37" s="330">
        <f>AO35/AO36</f>
        <v>13.366396261731579</v>
      </c>
      <c r="AQ37" s="330">
        <f>AQ35/AQ36</f>
        <v>7621.7105264963147</v>
      </c>
      <c r="AS37" s="330">
        <f>AS35/AS36</f>
        <v>843.6029918374212</v>
      </c>
      <c r="AU37" s="225" t="s">
        <v>595</v>
      </c>
      <c r="AW37" s="238"/>
      <c r="AY37" s="225" t="s">
        <v>46</v>
      </c>
      <c r="BA37" s="225" t="s">
        <v>46</v>
      </c>
      <c r="BC37" s="225" t="s">
        <v>46</v>
      </c>
      <c r="BE37" s="225" t="s">
        <v>595</v>
      </c>
      <c r="BG37" s="238"/>
      <c r="BI37" s="225" t="s">
        <v>46</v>
      </c>
      <c r="BK37" s="225" t="s">
        <v>46</v>
      </c>
      <c r="BM37" s="225" t="s">
        <v>46</v>
      </c>
      <c r="BO37" s="225" t="s">
        <v>595</v>
      </c>
      <c r="BQ37" s="238"/>
      <c r="BS37" s="225" t="s">
        <v>46</v>
      </c>
      <c r="BU37" s="225" t="s">
        <v>46</v>
      </c>
      <c r="BW37" s="225" t="s">
        <v>46</v>
      </c>
      <c r="BY37" s="225" t="s">
        <v>595</v>
      </c>
      <c r="CA37" s="238"/>
      <c r="CC37" s="158">
        <f>CC35/CC36</f>
        <v>9.3047895473716139E-5</v>
      </c>
      <c r="CE37" s="225" t="s">
        <v>460</v>
      </c>
      <c r="CG37" s="238"/>
      <c r="CI37" s="158">
        <f>CI35/CI36</f>
        <v>9.363593972092745E-5</v>
      </c>
      <c r="CK37" s="225" t="s">
        <v>460</v>
      </c>
      <c r="CM37" s="238"/>
      <c r="CO37" s="158">
        <f>CO35/CO36</f>
        <v>6.4412819181622254E-5</v>
      </c>
      <c r="CQ37" s="225" t="s">
        <v>460</v>
      </c>
      <c r="CS37" s="238"/>
      <c r="CU37" s="333">
        <f>CU35/CU36</f>
        <v>84.714936202899764</v>
      </c>
      <c r="CV37" s="333"/>
      <c r="CW37" s="333">
        <f>CW35/CW36</f>
        <v>121.02133743271393</v>
      </c>
      <c r="CX37" s="333"/>
      <c r="CY37" s="333">
        <f>CY35/CY36</f>
        <v>0.14856683452340452</v>
      </c>
      <c r="CZ37" s="333"/>
      <c r="DA37" s="333">
        <f>DA35/DA36</f>
        <v>0.21223833503343503</v>
      </c>
      <c r="DB37" s="333"/>
      <c r="DC37" s="333">
        <f>DC35/DC36</f>
        <v>1.3422586424319978</v>
      </c>
      <c r="DD37" s="334"/>
      <c r="DE37" s="333">
        <f>DE35/DE36</f>
        <v>1.917512346331425</v>
      </c>
      <c r="DF37" s="101"/>
      <c r="DG37" s="102" t="s">
        <v>561</v>
      </c>
      <c r="DH37" s="101"/>
      <c r="DI37" s="306"/>
      <c r="DK37" s="333">
        <f>DK35/DK36</f>
        <v>530.90691140397098</v>
      </c>
      <c r="DL37" s="333"/>
      <c r="DM37" s="333">
        <f>DM35/DM36</f>
        <v>758.43844486281557</v>
      </c>
      <c r="DN37" s="333"/>
      <c r="DO37" s="333">
        <f>DO35/DO36</f>
        <v>0.93106555690454096</v>
      </c>
      <c r="DP37" s="333"/>
      <c r="DQ37" s="333">
        <f>DQ35/DQ36</f>
        <v>1.330093652720773</v>
      </c>
      <c r="DR37" s="333"/>
      <c r="DS37" s="333">
        <f>DS35/DS36</f>
        <v>8.4119096596152119</v>
      </c>
      <c r="DT37" s="334"/>
      <c r="DU37" s="333">
        <f>DU35/DU36</f>
        <v>12.0170137994503</v>
      </c>
      <c r="DV37" s="101"/>
      <c r="DW37" s="102" t="s">
        <v>561</v>
      </c>
      <c r="DX37" s="101"/>
      <c r="DY37" s="306"/>
      <c r="EA37" s="101" t="s">
        <v>46</v>
      </c>
      <c r="EC37" s="101" t="s">
        <v>46</v>
      </c>
      <c r="ED37" s="101"/>
      <c r="EE37" s="97" t="s">
        <v>629</v>
      </c>
      <c r="EG37" s="103"/>
    </row>
    <row r="38" spans="1:137" x14ac:dyDescent="0.25">
      <c r="B38" s="195"/>
      <c r="C38" s="110"/>
      <c r="E38" s="110"/>
      <c r="G38" s="110"/>
      <c r="I38" s="110"/>
      <c r="K38" s="110"/>
      <c r="M38" s="110"/>
      <c r="Q38" s="238"/>
      <c r="S38" s="110"/>
      <c r="T38" s="225"/>
      <c r="U38" s="110"/>
      <c r="V38" s="225"/>
      <c r="W38" s="110"/>
      <c r="X38" s="225"/>
      <c r="Y38" s="110"/>
      <c r="Z38" s="225"/>
      <c r="AA38" s="110"/>
      <c r="AB38" s="225"/>
      <c r="AC38" s="110"/>
      <c r="AD38" s="225"/>
      <c r="AE38" s="225"/>
      <c r="AF38" s="225"/>
      <c r="AG38" s="238"/>
      <c r="AO38" s="110"/>
      <c r="AQ38" s="110"/>
      <c r="AS38" s="110"/>
      <c r="AW38" s="238"/>
      <c r="AY38" s="110"/>
      <c r="BA38" s="110"/>
      <c r="BC38" s="110"/>
      <c r="BG38" s="238"/>
      <c r="BI38" s="110"/>
      <c r="BK38" s="110"/>
      <c r="BM38" s="110"/>
      <c r="BQ38" s="238"/>
      <c r="BS38" s="110"/>
      <c r="BU38" s="110"/>
      <c r="BW38" s="110"/>
      <c r="CA38" s="238"/>
      <c r="CC38" s="158"/>
      <c r="CG38" s="238"/>
      <c r="CI38" s="158"/>
      <c r="CM38" s="238"/>
      <c r="CO38" s="158"/>
      <c r="CS38" s="238"/>
      <c r="CU38" s="97"/>
      <c r="CV38" s="97"/>
      <c r="CX38" s="97"/>
      <c r="CY38" s="101"/>
      <c r="CZ38" s="97"/>
      <c r="DA38" s="101"/>
      <c r="DB38" s="101"/>
      <c r="DC38" s="101"/>
      <c r="DD38" s="97"/>
      <c r="DE38" s="101"/>
      <c r="DF38" s="101"/>
      <c r="DG38" s="101"/>
      <c r="DH38" s="101"/>
      <c r="DI38" s="306"/>
      <c r="DK38" s="97"/>
      <c r="DL38" s="97"/>
      <c r="DN38" s="97"/>
      <c r="DO38" s="101"/>
      <c r="DP38" s="97"/>
      <c r="DQ38" s="101"/>
      <c r="DR38" s="101"/>
      <c r="DS38" s="101"/>
      <c r="DT38" s="97"/>
      <c r="DU38" s="101"/>
      <c r="DV38" s="101"/>
      <c r="DW38" s="101"/>
      <c r="DX38" s="101"/>
      <c r="DY38" s="306"/>
      <c r="EA38" s="101"/>
      <c r="EC38" s="101"/>
      <c r="ED38" s="101"/>
      <c r="EG38" s="103"/>
    </row>
    <row r="39" spans="1:137" x14ac:dyDescent="0.25">
      <c r="A39" s="182" t="s">
        <v>424</v>
      </c>
      <c r="B39" s="183"/>
      <c r="Q39" s="104"/>
      <c r="S39" s="225"/>
      <c r="T39" s="225"/>
      <c r="U39" s="225"/>
      <c r="V39" s="225"/>
      <c r="W39" s="225"/>
      <c r="X39" s="225"/>
      <c r="Y39" s="225"/>
      <c r="Z39" s="225"/>
      <c r="AA39" s="225"/>
      <c r="AB39" s="225"/>
      <c r="AC39" s="225"/>
      <c r="AD39" s="225"/>
      <c r="AE39" s="225"/>
      <c r="AG39" s="104"/>
      <c r="AW39" s="104"/>
      <c r="BG39" s="104"/>
      <c r="BQ39" s="104"/>
      <c r="CA39" s="104"/>
      <c r="CC39" s="158"/>
      <c r="CG39" s="104"/>
      <c r="CI39" s="158"/>
      <c r="CM39" s="104"/>
      <c r="CO39" s="158"/>
      <c r="CS39" s="104"/>
      <c r="DI39" s="105"/>
      <c r="DY39" s="105"/>
      <c r="EG39" s="100"/>
    </row>
    <row r="40" spans="1:137" ht="30" x14ac:dyDescent="0.25">
      <c r="B40" s="105" t="s">
        <v>417</v>
      </c>
      <c r="C40" s="225" t="s">
        <v>46</v>
      </c>
      <c r="E40" s="225" t="s">
        <v>46</v>
      </c>
      <c r="G40" s="225" t="s">
        <v>46</v>
      </c>
      <c r="I40" s="225" t="s">
        <v>46</v>
      </c>
      <c r="K40" s="225" t="s">
        <v>46</v>
      </c>
      <c r="M40" s="225" t="s">
        <v>46</v>
      </c>
      <c r="O40" s="225" t="s">
        <v>46</v>
      </c>
      <c r="S40" s="225" t="s">
        <v>46</v>
      </c>
      <c r="T40" s="225"/>
      <c r="U40" s="225" t="s">
        <v>46</v>
      </c>
      <c r="V40" s="225"/>
      <c r="W40" s="225" t="s">
        <v>46</v>
      </c>
      <c r="X40" s="225"/>
      <c r="Y40" s="225" t="s">
        <v>46</v>
      </c>
      <c r="Z40" s="225"/>
      <c r="AA40" s="225" t="s">
        <v>46</v>
      </c>
      <c r="AB40" s="225"/>
      <c r="AC40" s="225" t="s">
        <v>46</v>
      </c>
      <c r="AD40" s="225"/>
      <c r="AE40" s="225" t="s">
        <v>46</v>
      </c>
      <c r="AF40" s="225"/>
      <c r="AI40" s="97" t="s">
        <v>46</v>
      </c>
      <c r="AK40" s="97" t="s">
        <v>46</v>
      </c>
      <c r="AM40" s="289"/>
      <c r="AO40" s="314">
        <v>10791.0133466562</v>
      </c>
      <c r="AP40" s="314"/>
      <c r="AQ40" s="314">
        <v>6153190.3126474191</v>
      </c>
      <c r="AR40" s="314"/>
      <c r="AS40" s="314">
        <v>681060.99533786997</v>
      </c>
      <c r="AU40" s="225" t="s">
        <v>532</v>
      </c>
      <c r="AY40" s="225" t="s">
        <v>46</v>
      </c>
      <c r="BA40" s="225" t="s">
        <v>46</v>
      </c>
      <c r="BC40" s="225" t="s">
        <v>46</v>
      </c>
      <c r="BE40" s="225" t="s">
        <v>532</v>
      </c>
      <c r="BI40" s="225" t="s">
        <v>46</v>
      </c>
      <c r="BK40" s="225" t="s">
        <v>46</v>
      </c>
      <c r="BM40" s="225" t="s">
        <v>46</v>
      </c>
      <c r="BO40" s="225" t="s">
        <v>532</v>
      </c>
      <c r="BS40" s="225" t="s">
        <v>46</v>
      </c>
      <c r="BU40" s="225" t="s">
        <v>46</v>
      </c>
      <c r="BW40" s="225" t="s">
        <v>46</v>
      </c>
      <c r="BY40" s="225" t="s">
        <v>532</v>
      </c>
      <c r="CC40" s="232">
        <f>(400+450)/2</f>
        <v>425</v>
      </c>
      <c r="CE40" s="225" t="s">
        <v>610</v>
      </c>
      <c r="CI40" s="232">
        <f>(200+225)/2</f>
        <v>212.5</v>
      </c>
      <c r="CK40" s="225" t="s">
        <v>610</v>
      </c>
      <c r="CM40" s="238" t="s">
        <v>605</v>
      </c>
      <c r="CO40" s="232">
        <v>150</v>
      </c>
      <c r="CQ40" s="225" t="s">
        <v>610</v>
      </c>
      <c r="CS40" s="238" t="s">
        <v>605</v>
      </c>
      <c r="CU40" s="290">
        <v>990348.44780865521</v>
      </c>
      <c r="CV40" s="101"/>
      <c r="CW40" s="290">
        <v>990348.44780865521</v>
      </c>
      <c r="CX40" s="101"/>
      <c r="CY40" s="290">
        <v>990348.44780865521</v>
      </c>
      <c r="CZ40" s="101"/>
      <c r="DA40" s="290">
        <v>990348.44780865521</v>
      </c>
      <c r="DB40" s="101"/>
      <c r="DC40" s="290">
        <v>990348.44780865521</v>
      </c>
      <c r="DD40" s="101"/>
      <c r="DE40" s="290">
        <v>990348.44780865521</v>
      </c>
      <c r="DF40" s="101"/>
      <c r="DG40" s="102" t="s">
        <v>328</v>
      </c>
      <c r="DH40" s="101"/>
      <c r="DI40" s="238"/>
      <c r="DK40" s="290">
        <v>6938291.7031913409</v>
      </c>
      <c r="DL40" s="101"/>
      <c r="DM40" s="290">
        <v>6938291.7031913409</v>
      </c>
      <c r="DN40" s="101"/>
      <c r="DO40" s="290">
        <v>6938291.7031913409</v>
      </c>
      <c r="DP40" s="101"/>
      <c r="DQ40" s="290">
        <v>6938291.7031913409</v>
      </c>
      <c r="DR40" s="101"/>
      <c r="DS40" s="290">
        <v>6938291.7031913409</v>
      </c>
      <c r="DT40" s="101"/>
      <c r="DU40" s="290">
        <v>6938291.7031913409</v>
      </c>
      <c r="DV40" s="101"/>
      <c r="DW40" s="102" t="s">
        <v>328</v>
      </c>
      <c r="DX40" s="101"/>
      <c r="DY40" s="238"/>
      <c r="EA40" s="101" t="s">
        <v>46</v>
      </c>
      <c r="EC40" s="101" t="s">
        <v>46</v>
      </c>
      <c r="ED40" s="101"/>
      <c r="EE40" s="97" t="s">
        <v>627</v>
      </c>
      <c r="EG40" s="101"/>
    </row>
    <row r="41" spans="1:137" x14ac:dyDescent="0.25">
      <c r="B41" s="194" t="s">
        <v>418</v>
      </c>
      <c r="C41" s="106" t="s">
        <v>46</v>
      </c>
      <c r="E41" s="106" t="s">
        <v>46</v>
      </c>
      <c r="G41" s="106" t="s">
        <v>46</v>
      </c>
      <c r="I41" s="106" t="s">
        <v>46</v>
      </c>
      <c r="K41" s="106" t="s">
        <v>46</v>
      </c>
      <c r="M41" s="106" t="s">
        <v>46</v>
      </c>
      <c r="O41" s="106" t="s">
        <v>46</v>
      </c>
      <c r="Q41" s="106"/>
      <c r="S41" s="106" t="s">
        <v>46</v>
      </c>
      <c r="T41" s="225"/>
      <c r="U41" s="106" t="s">
        <v>46</v>
      </c>
      <c r="V41" s="225"/>
      <c r="W41" s="106" t="s">
        <v>46</v>
      </c>
      <c r="X41" s="225"/>
      <c r="Y41" s="106" t="s">
        <v>46</v>
      </c>
      <c r="Z41" s="225"/>
      <c r="AA41" s="106" t="s">
        <v>46</v>
      </c>
      <c r="AB41" s="225"/>
      <c r="AC41" s="106" t="s">
        <v>46</v>
      </c>
      <c r="AD41" s="225"/>
      <c r="AE41" s="106" t="s">
        <v>46</v>
      </c>
      <c r="AF41" s="225"/>
      <c r="AG41" s="106"/>
      <c r="AI41" s="109" t="s">
        <v>46</v>
      </c>
      <c r="AK41" s="109" t="s">
        <v>46</v>
      </c>
      <c r="AM41" s="291"/>
      <c r="AO41" s="106">
        <v>808</v>
      </c>
      <c r="AQ41" s="106">
        <v>808</v>
      </c>
      <c r="AS41" s="106">
        <v>808</v>
      </c>
      <c r="AU41" s="106" t="s">
        <v>594</v>
      </c>
      <c r="AW41" s="106"/>
      <c r="AY41" s="106" t="s">
        <v>46</v>
      </c>
      <c r="BA41" s="106" t="s">
        <v>46</v>
      </c>
      <c r="BC41" s="106" t="s">
        <v>46</v>
      </c>
      <c r="BE41" s="106" t="s">
        <v>594</v>
      </c>
      <c r="BG41" s="106"/>
      <c r="BI41" s="106" t="s">
        <v>46</v>
      </c>
      <c r="BK41" s="106" t="s">
        <v>46</v>
      </c>
      <c r="BM41" s="106" t="s">
        <v>46</v>
      </c>
      <c r="BO41" s="106" t="s">
        <v>594</v>
      </c>
      <c r="BQ41" s="106"/>
      <c r="BS41" s="106" t="s">
        <v>46</v>
      </c>
      <c r="BU41" s="106" t="s">
        <v>46</v>
      </c>
      <c r="BW41" s="106" t="s">
        <v>46</v>
      </c>
      <c r="BY41" s="106" t="s">
        <v>594</v>
      </c>
      <c r="CA41" s="106" t="s">
        <v>603</v>
      </c>
      <c r="CC41" s="156">
        <v>3224146</v>
      </c>
      <c r="CE41" s="106" t="s">
        <v>610</v>
      </c>
      <c r="CG41" s="106"/>
      <c r="CI41" s="231">
        <v>1601949</v>
      </c>
      <c r="CK41" s="106" t="s">
        <v>610</v>
      </c>
      <c r="CM41" s="106" t="s">
        <v>623</v>
      </c>
      <c r="CO41" s="231">
        <v>1552486</v>
      </c>
      <c r="CQ41" s="106" t="s">
        <v>610</v>
      </c>
      <c r="CS41" s="106" t="s">
        <v>623</v>
      </c>
      <c r="CU41" s="107">
        <v>15415.733352366</v>
      </c>
      <c r="CV41" s="101"/>
      <c r="CW41" s="107">
        <v>10791.0133466562</v>
      </c>
      <c r="CX41" s="101"/>
      <c r="CY41" s="107">
        <v>8790271.8752106</v>
      </c>
      <c r="CZ41" s="101"/>
      <c r="DA41" s="107">
        <v>6153190.3126474191</v>
      </c>
      <c r="DB41" s="101"/>
      <c r="DC41" s="107">
        <v>972944.27905410016</v>
      </c>
      <c r="DD41" s="101"/>
      <c r="DE41" s="107">
        <v>681060.99533786997</v>
      </c>
      <c r="DF41" s="101"/>
      <c r="DG41" s="107" t="s">
        <v>560</v>
      </c>
      <c r="DH41" s="101"/>
      <c r="DI41" s="108"/>
      <c r="DK41" s="107">
        <f>CU41</f>
        <v>15415.733352366</v>
      </c>
      <c r="DL41" s="101"/>
      <c r="DM41" s="107">
        <f t="shared" ref="DM41" si="6">CW41</f>
        <v>10791.0133466562</v>
      </c>
      <c r="DN41" s="101"/>
      <c r="DO41" s="107">
        <f t="shared" ref="DO41" si="7">CY41</f>
        <v>8790271.8752106</v>
      </c>
      <c r="DP41" s="101"/>
      <c r="DQ41" s="107">
        <f t="shared" ref="DQ41" si="8">DA41</f>
        <v>6153190.3126474191</v>
      </c>
      <c r="DR41" s="101"/>
      <c r="DS41" s="107">
        <f t="shared" ref="DS41" si="9">DC41</f>
        <v>972944.27905410016</v>
      </c>
      <c r="DT41" s="101"/>
      <c r="DU41" s="107">
        <f t="shared" ref="DU41" si="10">DE41</f>
        <v>681060.99533786997</v>
      </c>
      <c r="DV41" s="101"/>
      <c r="DW41" s="107" t="s">
        <v>560</v>
      </c>
      <c r="DX41" s="101"/>
      <c r="DY41" s="108"/>
      <c r="EA41" s="107" t="s">
        <v>46</v>
      </c>
      <c r="EC41" s="107" t="s">
        <v>46</v>
      </c>
      <c r="ED41" s="101"/>
      <c r="EE41" s="109" t="s">
        <v>610</v>
      </c>
      <c r="EG41" s="107"/>
    </row>
    <row r="42" spans="1:137" x14ac:dyDescent="0.25">
      <c r="B42" s="105" t="s">
        <v>420</v>
      </c>
      <c r="C42" s="314">
        <v>856.42963068699987</v>
      </c>
      <c r="D42" s="314"/>
      <c r="E42" s="314">
        <v>599.50074148090005</v>
      </c>
      <c r="F42" s="314"/>
      <c r="G42" s="314">
        <v>488348.43751169997</v>
      </c>
      <c r="H42" s="314"/>
      <c r="I42" s="314">
        <v>341843.90625819005</v>
      </c>
      <c r="J42" s="314"/>
      <c r="K42" s="314">
        <v>54052.459947449999</v>
      </c>
      <c r="L42" s="314"/>
      <c r="M42" s="314">
        <v>37836.721963215008</v>
      </c>
      <c r="O42" s="225" t="s">
        <v>532</v>
      </c>
      <c r="Q42" s="238"/>
      <c r="S42" s="314">
        <v>15415.733352366</v>
      </c>
      <c r="T42" s="314"/>
      <c r="U42" s="314">
        <v>10791.0133466562</v>
      </c>
      <c r="V42" s="314"/>
      <c r="W42" s="314">
        <v>8790271.8752106</v>
      </c>
      <c r="X42" s="314"/>
      <c r="Y42" s="314">
        <v>6153190.3126474191</v>
      </c>
      <c r="Z42" s="314"/>
      <c r="AA42" s="314">
        <v>972944.27905410016</v>
      </c>
      <c r="AB42" s="314"/>
      <c r="AC42" s="314">
        <v>681060.99533786997</v>
      </c>
      <c r="AD42" s="225"/>
      <c r="AE42" s="225" t="s">
        <v>532</v>
      </c>
      <c r="AF42" s="225"/>
      <c r="AG42" s="238"/>
      <c r="AI42" s="329">
        <v>16.424266504471632</v>
      </c>
      <c r="AK42" s="97" t="s">
        <v>458</v>
      </c>
      <c r="AM42" s="328"/>
      <c r="AO42" s="330">
        <f>AO40/AO41</f>
        <v>13.355214537940842</v>
      </c>
      <c r="AQ42" s="330">
        <f>AQ40/AQ41</f>
        <v>7615.3345453557167</v>
      </c>
      <c r="AS42" s="330">
        <f>AS40/AS41</f>
        <v>842.89727145775987</v>
      </c>
      <c r="AU42" s="225" t="s">
        <v>595</v>
      </c>
      <c r="AW42" s="238"/>
      <c r="AY42" s="225" t="s">
        <v>46</v>
      </c>
      <c r="BA42" s="225" t="s">
        <v>46</v>
      </c>
      <c r="BC42" s="225" t="s">
        <v>46</v>
      </c>
      <c r="BE42" s="225" t="s">
        <v>595</v>
      </c>
      <c r="BG42" s="238"/>
      <c r="BI42" s="225" t="s">
        <v>46</v>
      </c>
      <c r="BK42" s="225" t="s">
        <v>46</v>
      </c>
      <c r="BM42" s="225" t="s">
        <v>46</v>
      </c>
      <c r="BO42" s="225" t="s">
        <v>595</v>
      </c>
      <c r="BQ42" s="238"/>
      <c r="BS42" s="225" t="s">
        <v>46</v>
      </c>
      <c r="BU42" s="225" t="s">
        <v>46</v>
      </c>
      <c r="BW42" s="225" t="s">
        <v>46</v>
      </c>
      <c r="BY42" s="225" t="s">
        <v>595</v>
      </c>
      <c r="CA42" s="238"/>
      <c r="CC42" s="158">
        <f>CC40/CC41</f>
        <v>1.3181785192109788E-4</v>
      </c>
      <c r="CE42" s="225" t="s">
        <v>460</v>
      </c>
      <c r="CG42" s="238"/>
      <c r="CI42" s="158">
        <f>CI40/CI41</f>
        <v>1.3265091460464722E-4</v>
      </c>
      <c r="CK42" s="225" t="s">
        <v>460</v>
      </c>
      <c r="CM42" s="238"/>
      <c r="CO42" s="158">
        <f>CO40/CO41</f>
        <v>9.6619228772433375E-5</v>
      </c>
      <c r="CQ42" s="225" t="s">
        <v>460</v>
      </c>
      <c r="CS42" s="238"/>
      <c r="CU42" s="333">
        <f>CU40/CU41</f>
        <v>64.24270744516069</v>
      </c>
      <c r="CV42" s="333"/>
      <c r="CW42" s="333">
        <f>CW40/CW41</f>
        <v>91.775296350229553</v>
      </c>
      <c r="CX42" s="333"/>
      <c r="CY42" s="333">
        <f>CY40/CY41</f>
        <v>0.11266414302855998</v>
      </c>
      <c r="CZ42" s="333"/>
      <c r="DA42" s="333">
        <f>DA40/DA41</f>
        <v>0.1609487757550857</v>
      </c>
      <c r="DB42" s="333"/>
      <c r="DC42" s="333">
        <f>DC40/DC41</f>
        <v>1.0178881454254249</v>
      </c>
      <c r="DD42" s="334"/>
      <c r="DE42" s="333">
        <f>DE40/DE41</f>
        <v>1.4541259220363218</v>
      </c>
      <c r="DF42" s="101"/>
      <c r="DG42" s="102" t="s">
        <v>561</v>
      </c>
      <c r="DH42" s="101"/>
      <c r="DI42" s="306"/>
      <c r="DK42" s="333">
        <f>DK40/DK41</f>
        <v>450.07860116667462</v>
      </c>
      <c r="DL42" s="333"/>
      <c r="DM42" s="333">
        <f>DM40/DM41</f>
        <v>642.96943023810661</v>
      </c>
      <c r="DN42" s="333"/>
      <c r="DO42" s="333">
        <f>DO40/DO41</f>
        <v>0.78931480182745895</v>
      </c>
      <c r="DP42" s="333"/>
      <c r="DQ42" s="333">
        <f>DQ40/DQ41</f>
        <v>1.1275925740392272</v>
      </c>
      <c r="DR42" s="333"/>
      <c r="DS42" s="333">
        <f>DS40/DS41</f>
        <v>7.131232335254361</v>
      </c>
      <c r="DT42" s="334"/>
      <c r="DU42" s="333">
        <f>DU40/DU41</f>
        <v>10.187474764649089</v>
      </c>
      <c r="DV42" s="101"/>
      <c r="DW42" s="102" t="s">
        <v>561</v>
      </c>
      <c r="DX42" s="101"/>
      <c r="DY42" s="306"/>
      <c r="EA42" s="101" t="s">
        <v>46</v>
      </c>
      <c r="EC42" s="101" t="s">
        <v>46</v>
      </c>
      <c r="ED42" s="101"/>
      <c r="EE42" s="97" t="s">
        <v>629</v>
      </c>
      <c r="EG42" s="103"/>
    </row>
    <row r="43" spans="1:137" x14ac:dyDescent="0.25">
      <c r="B43" s="105"/>
      <c r="C43" s="110"/>
      <c r="E43" s="110"/>
      <c r="G43" s="110"/>
      <c r="I43" s="110"/>
      <c r="K43" s="110"/>
      <c r="M43" s="110"/>
      <c r="Q43" s="238"/>
      <c r="S43" s="110"/>
      <c r="T43" s="225"/>
      <c r="U43" s="110"/>
      <c r="V43" s="225"/>
      <c r="W43" s="110"/>
      <c r="X43" s="225"/>
      <c r="Y43" s="110"/>
      <c r="Z43" s="225"/>
      <c r="AA43" s="110"/>
      <c r="AB43" s="225"/>
      <c r="AC43" s="110"/>
      <c r="AD43" s="225"/>
      <c r="AE43" s="225"/>
      <c r="AF43" s="225"/>
      <c r="AG43" s="238"/>
      <c r="AI43" s="110"/>
      <c r="AM43" s="328"/>
      <c r="AO43" s="110"/>
      <c r="AQ43" s="110"/>
      <c r="AS43" s="110"/>
      <c r="AW43" s="238"/>
      <c r="AY43" s="110"/>
      <c r="BA43" s="110"/>
      <c r="BC43" s="110"/>
      <c r="BG43" s="238"/>
      <c r="BI43" s="110"/>
      <c r="BK43" s="110"/>
      <c r="BM43" s="110"/>
      <c r="BQ43" s="238"/>
      <c r="BS43" s="110"/>
      <c r="BU43" s="110"/>
      <c r="BW43" s="110"/>
      <c r="CA43" s="238"/>
      <c r="CC43" s="110"/>
      <c r="CG43" s="238"/>
      <c r="CI43" s="110"/>
      <c r="CM43" s="238"/>
      <c r="CO43" s="110"/>
      <c r="CS43" s="238"/>
      <c r="CU43" s="319"/>
      <c r="CV43" s="101"/>
      <c r="CW43" s="101"/>
      <c r="CX43" s="101"/>
      <c r="CY43" s="102"/>
      <c r="CZ43" s="101"/>
      <c r="DA43" s="101"/>
      <c r="DB43" s="101"/>
      <c r="DC43" s="102"/>
      <c r="DD43" s="101"/>
      <c r="DE43" s="101"/>
      <c r="DF43" s="101"/>
      <c r="DG43" s="101"/>
      <c r="DH43" s="101"/>
      <c r="DI43" s="306"/>
      <c r="DK43" s="319"/>
      <c r="DL43" s="101"/>
      <c r="DM43" s="101"/>
      <c r="DN43" s="101"/>
      <c r="DO43" s="102"/>
      <c r="DP43" s="101"/>
      <c r="DQ43" s="101"/>
      <c r="DR43" s="101"/>
      <c r="DS43" s="102"/>
      <c r="DT43" s="101"/>
      <c r="DU43" s="101"/>
      <c r="DV43" s="101"/>
      <c r="DW43" s="101"/>
      <c r="DX43" s="101"/>
      <c r="DY43" s="306"/>
      <c r="EA43" s="226" t="s">
        <v>835</v>
      </c>
      <c r="EG43" s="103"/>
    </row>
    <row r="44" spans="1:137" ht="15" customHeight="1" x14ac:dyDescent="0.25">
      <c r="A44" s="182" t="s">
        <v>425</v>
      </c>
      <c r="B44" s="195"/>
      <c r="C44" s="259"/>
      <c r="D44" s="322"/>
      <c r="E44" s="322"/>
      <c r="F44" s="322"/>
      <c r="G44" s="322"/>
      <c r="H44" s="322"/>
      <c r="I44" s="322"/>
      <c r="J44" s="322"/>
      <c r="K44" s="322"/>
      <c r="L44" s="322"/>
      <c r="M44" s="322"/>
      <c r="N44" s="322"/>
      <c r="O44" s="322"/>
      <c r="P44" s="322"/>
      <c r="Q44" s="322"/>
      <c r="S44" s="259" t="s">
        <v>857</v>
      </c>
      <c r="T44" s="322"/>
      <c r="U44" s="322"/>
      <c r="V44" s="322"/>
      <c r="W44" s="322"/>
      <c r="X44" s="322"/>
      <c r="Y44" s="322"/>
      <c r="Z44" s="322"/>
      <c r="AA44" s="322"/>
      <c r="AB44" s="322"/>
      <c r="AC44" s="322"/>
      <c r="AD44" s="322"/>
      <c r="AE44" s="322"/>
      <c r="AF44" s="322"/>
      <c r="AG44" s="322"/>
      <c r="AO44" s="322"/>
      <c r="AP44" s="322"/>
      <c r="AQ44" s="322"/>
      <c r="AR44" s="322"/>
      <c r="AS44" s="322"/>
      <c r="AT44" s="322"/>
      <c r="AU44" s="322"/>
      <c r="AV44" s="322"/>
      <c r="AW44" s="322"/>
      <c r="AY44" s="226" t="s">
        <v>810</v>
      </c>
      <c r="AZ44" s="226"/>
      <c r="BA44" s="226"/>
      <c r="BB44" s="226"/>
      <c r="BC44" s="226"/>
      <c r="BD44" s="226"/>
      <c r="BE44" s="226"/>
      <c r="BF44" s="226"/>
      <c r="BG44" s="226"/>
      <c r="BI44" s="322" t="s">
        <v>810</v>
      </c>
      <c r="BJ44" s="322"/>
      <c r="BK44" s="322"/>
      <c r="BL44" s="322"/>
      <c r="BM44" s="322"/>
      <c r="BN44" s="322"/>
      <c r="BO44" s="322"/>
      <c r="BP44" s="322"/>
      <c r="BQ44" s="322"/>
      <c r="BS44" s="322" t="s">
        <v>810</v>
      </c>
      <c r="BT44" s="322"/>
      <c r="BU44" s="322"/>
      <c r="BV44" s="322"/>
      <c r="BW44" s="322"/>
      <c r="BX44" s="322"/>
      <c r="BY44" s="322"/>
      <c r="BZ44" s="322"/>
      <c r="CA44" s="322"/>
      <c r="CC44" s="259" t="s">
        <v>811</v>
      </c>
      <c r="CD44" s="260"/>
      <c r="CE44" s="260"/>
      <c r="CF44" s="260"/>
      <c r="CG44" s="260"/>
      <c r="CI44" s="259" t="s">
        <v>814</v>
      </c>
      <c r="CJ44" s="259"/>
      <c r="CK44" s="259"/>
      <c r="CL44" s="259"/>
      <c r="CM44" s="259"/>
      <c r="CO44" s="259" t="s">
        <v>814</v>
      </c>
      <c r="CP44" s="259"/>
      <c r="CQ44" s="259"/>
      <c r="CR44" s="259"/>
      <c r="CS44" s="259"/>
      <c r="CU44" s="259" t="s">
        <v>857</v>
      </c>
      <c r="CV44" s="322"/>
      <c r="CW44" s="322"/>
      <c r="CX44" s="322"/>
      <c r="CY44" s="322"/>
      <c r="CZ44" s="322"/>
      <c r="DA44" s="322"/>
      <c r="DB44" s="322"/>
      <c r="DC44" s="322"/>
      <c r="DD44" s="322"/>
      <c r="DE44" s="322"/>
      <c r="DF44" s="322"/>
      <c r="DG44" s="322"/>
      <c r="DH44" s="322"/>
      <c r="DI44" s="322"/>
      <c r="DK44" s="259" t="s">
        <v>857</v>
      </c>
      <c r="DL44" s="322"/>
      <c r="DM44" s="322"/>
      <c r="DN44" s="322"/>
      <c r="DO44" s="322"/>
      <c r="DP44" s="322"/>
      <c r="DQ44" s="322"/>
      <c r="DR44" s="322"/>
      <c r="DS44" s="322"/>
      <c r="DT44" s="322"/>
      <c r="DU44" s="322"/>
      <c r="DV44" s="322"/>
      <c r="DW44" s="322"/>
      <c r="DX44" s="322"/>
      <c r="DY44" s="322"/>
      <c r="EA44" s="257"/>
      <c r="EB44" s="255"/>
      <c r="EC44" s="255"/>
      <c r="ED44" s="255"/>
      <c r="EE44" s="255"/>
      <c r="EF44" s="255"/>
      <c r="EG44" s="255"/>
    </row>
    <row r="45" spans="1:137" ht="15" customHeight="1" x14ac:dyDescent="0.25">
      <c r="B45" s="195"/>
      <c r="C45" s="259"/>
      <c r="D45" s="259"/>
      <c r="E45" s="259"/>
      <c r="F45" s="259"/>
      <c r="G45" s="259"/>
      <c r="H45" s="259"/>
      <c r="I45" s="259"/>
      <c r="J45" s="259"/>
      <c r="K45" s="259"/>
      <c r="L45" s="259"/>
      <c r="M45" s="259"/>
      <c r="N45" s="259"/>
      <c r="O45" s="259"/>
      <c r="P45" s="259"/>
      <c r="Q45" s="259"/>
      <c r="S45" s="259"/>
      <c r="T45" s="259"/>
      <c r="U45" s="259"/>
      <c r="V45" s="259"/>
      <c r="W45" s="259"/>
      <c r="X45" s="259"/>
      <c r="Y45" s="259"/>
      <c r="Z45" s="259"/>
      <c r="AA45" s="259"/>
      <c r="AB45" s="259"/>
      <c r="AC45" s="259"/>
      <c r="AD45" s="259"/>
      <c r="AE45" s="259"/>
      <c r="AF45" s="259"/>
      <c r="AG45" s="259"/>
      <c r="AO45" s="322"/>
      <c r="AP45" s="322"/>
      <c r="AQ45" s="322"/>
      <c r="AR45" s="322"/>
      <c r="AS45" s="322"/>
      <c r="AT45" s="322"/>
      <c r="AU45" s="322"/>
      <c r="AV45" s="322"/>
      <c r="AW45" s="322"/>
      <c r="AY45" s="322"/>
      <c r="AZ45" s="322"/>
      <c r="BA45" s="322"/>
      <c r="BB45" s="322"/>
      <c r="BC45" s="322"/>
      <c r="BD45" s="322"/>
      <c r="BE45" s="322"/>
      <c r="BF45" s="322"/>
      <c r="BG45" s="322"/>
      <c r="BI45" s="322"/>
      <c r="BJ45" s="322"/>
      <c r="BK45" s="322"/>
      <c r="BL45" s="322"/>
      <c r="BM45" s="322"/>
      <c r="BN45" s="322"/>
      <c r="BO45" s="322"/>
      <c r="BP45" s="322"/>
      <c r="BQ45" s="322"/>
      <c r="BS45" s="322"/>
      <c r="BT45" s="322"/>
      <c r="BU45" s="322"/>
      <c r="BV45" s="322"/>
      <c r="BW45" s="322"/>
      <c r="BX45" s="322"/>
      <c r="BY45" s="322"/>
      <c r="BZ45" s="322"/>
      <c r="CA45" s="322"/>
      <c r="CC45" s="260"/>
      <c r="CD45" s="260"/>
      <c r="CE45" s="260"/>
      <c r="CF45" s="260"/>
      <c r="CG45" s="260"/>
      <c r="CI45" s="259"/>
      <c r="CJ45" s="259"/>
      <c r="CK45" s="259"/>
      <c r="CL45" s="259"/>
      <c r="CM45" s="259"/>
      <c r="CO45" s="259"/>
      <c r="CP45" s="259"/>
      <c r="CQ45" s="259"/>
      <c r="CR45" s="259"/>
      <c r="CS45" s="259"/>
      <c r="CU45" s="322"/>
      <c r="CV45" s="322"/>
      <c r="CW45" s="322"/>
      <c r="CX45" s="322"/>
      <c r="CY45" s="322"/>
      <c r="CZ45" s="322"/>
      <c r="DA45" s="322"/>
      <c r="DB45" s="322"/>
      <c r="DC45" s="322"/>
      <c r="DD45" s="322"/>
      <c r="DE45" s="322"/>
      <c r="DF45" s="322"/>
      <c r="DG45" s="322"/>
      <c r="DH45" s="322"/>
      <c r="DI45" s="322"/>
      <c r="DK45" s="322"/>
      <c r="DL45" s="322"/>
      <c r="DM45" s="322"/>
      <c r="DN45" s="322"/>
      <c r="DO45" s="322"/>
      <c r="DP45" s="322"/>
      <c r="DQ45" s="322"/>
      <c r="DR45" s="322"/>
      <c r="DS45" s="322"/>
      <c r="DT45" s="322"/>
      <c r="DU45" s="322"/>
      <c r="DV45" s="322"/>
      <c r="DW45" s="322"/>
      <c r="DX45" s="322"/>
      <c r="DY45" s="322"/>
      <c r="EA45" s="226"/>
    </row>
    <row r="46" spans="1:137" ht="30.75" customHeight="1" x14ac:dyDescent="0.25">
      <c r="B46" s="183"/>
      <c r="C46" s="322"/>
      <c r="D46" s="322"/>
      <c r="E46" s="322"/>
      <c r="F46" s="322"/>
      <c r="G46" s="322"/>
      <c r="H46" s="322"/>
      <c r="I46" s="322"/>
      <c r="J46" s="322"/>
      <c r="K46" s="322"/>
      <c r="L46" s="322"/>
      <c r="M46" s="322"/>
      <c r="N46" s="322"/>
      <c r="O46" s="322"/>
      <c r="P46" s="322"/>
      <c r="Q46" s="322"/>
      <c r="S46" s="322"/>
      <c r="T46" s="322"/>
      <c r="U46" s="322"/>
      <c r="V46" s="322"/>
      <c r="W46" s="322"/>
      <c r="X46" s="322"/>
      <c r="Y46" s="322"/>
      <c r="Z46" s="322"/>
      <c r="AA46" s="322"/>
      <c r="AB46" s="322"/>
      <c r="AC46" s="322"/>
      <c r="AD46" s="322"/>
      <c r="AE46" s="322"/>
      <c r="AF46" s="322"/>
      <c r="AG46" s="322"/>
      <c r="AO46" s="226"/>
      <c r="AP46" s="226"/>
      <c r="AQ46" s="226"/>
      <c r="AR46" s="226"/>
      <c r="AS46" s="226"/>
      <c r="AT46" s="226"/>
      <c r="AU46" s="226"/>
      <c r="AV46" s="226"/>
      <c r="AW46" s="226"/>
      <c r="AZ46" s="226"/>
      <c r="BA46" s="226"/>
      <c r="BB46" s="226"/>
      <c r="BC46" s="226"/>
      <c r="BD46" s="226"/>
      <c r="BE46" s="226"/>
      <c r="BF46" s="226"/>
      <c r="BG46" s="226"/>
      <c r="BI46" s="226"/>
      <c r="BJ46" s="226"/>
      <c r="BK46" s="226"/>
      <c r="BL46" s="226"/>
      <c r="BM46" s="226"/>
      <c r="BN46" s="226"/>
      <c r="BO46" s="226"/>
      <c r="BP46" s="226"/>
      <c r="BQ46" s="226"/>
      <c r="BS46" s="226"/>
      <c r="BT46" s="226"/>
      <c r="BU46" s="226"/>
      <c r="BV46" s="226"/>
      <c r="BW46" s="226"/>
      <c r="BX46" s="226"/>
      <c r="BY46" s="226"/>
      <c r="BZ46" s="226"/>
      <c r="CA46" s="226"/>
      <c r="CC46" s="260"/>
      <c r="CD46" s="260"/>
      <c r="CE46" s="260"/>
      <c r="CF46" s="260"/>
      <c r="CG46" s="260"/>
      <c r="CI46" s="259"/>
      <c r="CJ46" s="259"/>
      <c r="CK46" s="259"/>
      <c r="CL46" s="259"/>
      <c r="CM46" s="259"/>
      <c r="CO46" s="259"/>
      <c r="CP46" s="259"/>
      <c r="CQ46" s="259"/>
      <c r="CR46" s="259"/>
      <c r="CS46" s="259"/>
      <c r="CU46" s="322"/>
      <c r="CV46" s="322"/>
      <c r="CW46" s="322"/>
      <c r="CX46" s="322"/>
      <c r="CY46" s="322"/>
      <c r="CZ46" s="322"/>
      <c r="DA46" s="322"/>
      <c r="DB46" s="322"/>
      <c r="DC46" s="322"/>
      <c r="DD46" s="322"/>
      <c r="DE46" s="322"/>
      <c r="DF46" s="322"/>
      <c r="DG46" s="322"/>
      <c r="DH46" s="322"/>
      <c r="DI46" s="322"/>
      <c r="DK46" s="322"/>
      <c r="DL46" s="322"/>
      <c r="DM46" s="322"/>
      <c r="DN46" s="322"/>
      <c r="DO46" s="322"/>
      <c r="DP46" s="322"/>
      <c r="DQ46" s="322"/>
      <c r="DR46" s="322"/>
      <c r="DS46" s="322"/>
      <c r="DT46" s="322"/>
      <c r="DU46" s="322"/>
      <c r="DV46" s="322"/>
      <c r="DW46" s="322"/>
      <c r="DX46" s="322"/>
      <c r="DY46" s="322"/>
      <c r="EA46" s="226"/>
      <c r="EB46" s="237"/>
      <c r="EC46" s="237"/>
      <c r="ED46" s="237"/>
      <c r="EE46" s="237"/>
      <c r="EF46" s="237"/>
      <c r="EG46" s="237"/>
    </row>
    <row r="47" spans="1:137" x14ac:dyDescent="0.25">
      <c r="B47" s="195"/>
      <c r="C47" s="226"/>
      <c r="D47" s="226"/>
      <c r="E47" s="226"/>
      <c r="F47" s="226"/>
      <c r="G47" s="226"/>
      <c r="H47" s="226"/>
      <c r="I47" s="226"/>
      <c r="J47" s="226"/>
      <c r="K47" s="226"/>
      <c r="L47" s="226"/>
      <c r="M47" s="226"/>
      <c r="N47" s="226"/>
      <c r="O47" s="226"/>
      <c r="P47" s="226"/>
      <c r="Q47" s="226"/>
      <c r="S47" s="226"/>
      <c r="T47" s="226"/>
      <c r="U47" s="226"/>
      <c r="V47" s="226"/>
      <c r="W47" s="226"/>
      <c r="X47" s="226"/>
      <c r="Y47" s="226"/>
      <c r="Z47" s="226"/>
      <c r="AA47" s="226"/>
      <c r="AB47" s="226"/>
      <c r="AC47" s="226"/>
      <c r="AD47" s="226"/>
      <c r="AE47" s="226"/>
      <c r="AF47" s="226"/>
      <c r="AG47" s="226"/>
      <c r="CC47" s="260"/>
      <c r="CD47" s="260"/>
      <c r="CE47" s="260"/>
      <c r="CF47" s="260"/>
      <c r="CG47" s="260"/>
      <c r="CI47" s="259"/>
      <c r="CJ47" s="259"/>
      <c r="CK47" s="259"/>
      <c r="CL47" s="259"/>
      <c r="CM47" s="259"/>
      <c r="CU47" s="323"/>
      <c r="CV47" s="323"/>
      <c r="CW47" s="323"/>
      <c r="CX47" s="323"/>
      <c r="CY47" s="323"/>
      <c r="CZ47" s="323"/>
      <c r="DA47" s="323"/>
      <c r="DB47" s="323"/>
      <c r="DC47" s="323"/>
      <c r="DD47" s="323"/>
      <c r="DE47" s="323"/>
      <c r="DF47" s="323"/>
      <c r="DG47" s="323"/>
      <c r="DH47" s="323"/>
      <c r="DI47" s="323"/>
      <c r="DK47" s="97"/>
      <c r="DL47" s="97"/>
      <c r="DM47" s="97"/>
      <c r="DN47" s="97"/>
      <c r="DO47" s="97"/>
      <c r="DP47" s="97"/>
      <c r="DQ47" s="97"/>
      <c r="DR47" s="97"/>
      <c r="DS47" s="97"/>
      <c r="DT47" s="97"/>
      <c r="DU47" s="97"/>
      <c r="DV47" s="323"/>
      <c r="DW47" s="323"/>
      <c r="DX47" s="323"/>
      <c r="DY47" s="323"/>
      <c r="EA47" s="226"/>
      <c r="EB47" s="237"/>
      <c r="EC47" s="237"/>
      <c r="ED47" s="237"/>
      <c r="EE47" s="237"/>
      <c r="EF47" s="237"/>
      <c r="EG47" s="237"/>
    </row>
    <row r="48" spans="1:137" x14ac:dyDescent="0.25">
      <c r="B48" s="195"/>
      <c r="CC48" s="260"/>
      <c r="CD48" s="260"/>
      <c r="CE48" s="260"/>
      <c r="CF48" s="260"/>
      <c r="CG48" s="260"/>
      <c r="CI48" s="259"/>
      <c r="CJ48" s="259"/>
      <c r="CK48" s="259"/>
      <c r="CL48" s="259"/>
      <c r="CM48" s="259"/>
      <c r="CU48" s="323"/>
      <c r="CV48" s="323"/>
      <c r="CW48" s="323"/>
      <c r="CX48" s="323"/>
      <c r="CY48" s="323"/>
      <c r="CZ48" s="323"/>
      <c r="DA48" s="323"/>
      <c r="DB48" s="323"/>
      <c r="DC48" s="323"/>
      <c r="DD48" s="323"/>
      <c r="DE48" s="323"/>
      <c r="DF48" s="323"/>
      <c r="DG48" s="323"/>
      <c r="DH48" s="323"/>
      <c r="DI48" s="323"/>
      <c r="DK48" s="97"/>
      <c r="DL48" s="97"/>
      <c r="DM48" s="97"/>
      <c r="DN48" s="97"/>
      <c r="DO48" s="97"/>
      <c r="DP48" s="97"/>
      <c r="DQ48" s="97"/>
      <c r="DR48" s="97"/>
      <c r="DS48" s="97"/>
      <c r="DT48" s="97"/>
      <c r="DU48" s="97"/>
      <c r="DV48" s="323"/>
      <c r="DW48" s="323"/>
      <c r="DX48" s="323"/>
      <c r="DY48" s="323"/>
      <c r="EA48" s="255"/>
      <c r="EB48" s="255"/>
      <c r="EC48" s="255"/>
      <c r="ED48" s="255"/>
      <c r="EE48" s="255"/>
      <c r="EF48" s="255"/>
      <c r="EG48" s="255"/>
    </row>
    <row r="49" spans="2:137" x14ac:dyDescent="0.25">
      <c r="B49" s="195"/>
      <c r="EA49" s="255"/>
      <c r="EB49" s="255"/>
      <c r="EC49" s="255"/>
      <c r="ED49" s="255"/>
      <c r="EE49" s="255"/>
      <c r="EF49" s="255"/>
      <c r="EG49" s="255"/>
    </row>
    <row r="50" spans="2:137" x14ac:dyDescent="0.25">
      <c r="B50" s="195"/>
    </row>
    <row r="55" spans="2:137" x14ac:dyDescent="0.25">
      <c r="EA55" s="196"/>
      <c r="EB55" s="196"/>
      <c r="EC55" s="196"/>
      <c r="ED55" s="196"/>
      <c r="EE55" s="196"/>
      <c r="EF55" s="196"/>
      <c r="EG55" s="196"/>
    </row>
    <row r="56" spans="2:137" x14ac:dyDescent="0.25">
      <c r="EA56" s="196"/>
      <c r="EB56" s="196"/>
      <c r="EC56" s="196"/>
      <c r="ED56" s="196"/>
      <c r="EE56" s="196"/>
      <c r="EF56" s="196"/>
      <c r="EG56" s="196"/>
    </row>
    <row r="57" spans="2:137" x14ac:dyDescent="0.25">
      <c r="EA57" s="196"/>
      <c r="EB57" s="196"/>
      <c r="EC57" s="196"/>
      <c r="ED57" s="196"/>
      <c r="EE57" s="196"/>
      <c r="EF57" s="196"/>
      <c r="EG57" s="196"/>
    </row>
    <row r="58" spans="2:137" x14ac:dyDescent="0.25">
      <c r="EA58" s="196"/>
      <c r="EB58" s="196"/>
      <c r="EC58" s="196"/>
      <c r="ED58" s="196"/>
      <c r="EE58" s="196"/>
      <c r="EF58" s="196"/>
      <c r="EG58" s="196"/>
    </row>
    <row r="59" spans="2:137" x14ac:dyDescent="0.25">
      <c r="EA59" s="196"/>
      <c r="EB59" s="196"/>
      <c r="EC59" s="196"/>
      <c r="ED59" s="196"/>
      <c r="EE59" s="196"/>
      <c r="EF59" s="196"/>
      <c r="EG59" s="196"/>
    </row>
    <row r="60" spans="2:137" x14ac:dyDescent="0.25">
      <c r="EA60" s="196"/>
      <c r="EB60" s="196"/>
      <c r="EC60" s="196"/>
      <c r="ED60" s="196"/>
      <c r="EE60" s="196"/>
      <c r="EF60" s="196"/>
      <c r="EG60" s="196"/>
    </row>
    <row r="61" spans="2:137" x14ac:dyDescent="0.25">
      <c r="EA61" s="196"/>
      <c r="EB61" s="196"/>
      <c r="EC61" s="196"/>
      <c r="ED61" s="196"/>
      <c r="EE61" s="196"/>
      <c r="EF61" s="196"/>
      <c r="EG61" s="196"/>
    </row>
    <row r="62" spans="2:137" x14ac:dyDescent="0.25">
      <c r="EA62" s="196"/>
      <c r="EB62" s="196"/>
      <c r="EC62" s="196"/>
      <c r="ED62" s="196"/>
      <c r="EE62" s="196"/>
      <c r="EF62" s="196"/>
      <c r="EG62" s="196"/>
    </row>
    <row r="63" spans="2:137" x14ac:dyDescent="0.25">
      <c r="EA63" s="196"/>
      <c r="EB63" s="196"/>
      <c r="EC63" s="196"/>
      <c r="ED63" s="196"/>
      <c r="EE63" s="196"/>
      <c r="EF63" s="196"/>
      <c r="EG63" s="196"/>
    </row>
    <row r="64" spans="2:137" x14ac:dyDescent="0.25">
      <c r="EA64" s="196"/>
      <c r="EB64" s="196"/>
      <c r="EC64" s="196"/>
      <c r="ED64" s="196"/>
      <c r="EE64" s="196"/>
      <c r="EF64" s="196"/>
      <c r="EG64" s="196"/>
    </row>
    <row r="65" spans="131:137" x14ac:dyDescent="0.25">
      <c r="EA65" s="196"/>
      <c r="EB65" s="196"/>
      <c r="EC65" s="196"/>
      <c r="ED65" s="196"/>
      <c r="EE65" s="196"/>
      <c r="EF65" s="196"/>
      <c r="EG65" s="196"/>
    </row>
    <row r="66" spans="131:137" x14ac:dyDescent="0.25">
      <c r="EA66" s="196"/>
      <c r="EB66" s="196"/>
      <c r="EC66" s="196"/>
      <c r="ED66" s="196"/>
      <c r="EE66" s="196"/>
      <c r="EF66" s="196"/>
      <c r="EG66" s="196"/>
    </row>
    <row r="67" spans="131:137" x14ac:dyDescent="0.25">
      <c r="EA67" s="196"/>
      <c r="EB67" s="196"/>
      <c r="EC67" s="196"/>
      <c r="ED67" s="196"/>
      <c r="EE67" s="196"/>
      <c r="EF67" s="196"/>
      <c r="EG67" s="196"/>
    </row>
    <row r="68" spans="131:137" x14ac:dyDescent="0.25">
      <c r="EA68" s="196"/>
      <c r="EB68" s="196"/>
      <c r="EC68" s="196"/>
      <c r="ED68" s="196"/>
      <c r="EE68" s="196"/>
      <c r="EF68" s="196"/>
      <c r="EG68" s="196"/>
    </row>
    <row r="69" spans="131:137" x14ac:dyDescent="0.25">
      <c r="EA69" s="196"/>
      <c r="EB69" s="196"/>
      <c r="EC69" s="196"/>
      <c r="ED69" s="196"/>
      <c r="EE69" s="196"/>
      <c r="EF69" s="196"/>
      <c r="EG69" s="196"/>
    </row>
    <row r="70" spans="131:137" x14ac:dyDescent="0.25">
      <c r="EA70" s="196"/>
      <c r="EB70" s="196"/>
      <c r="EC70" s="196"/>
      <c r="ED70" s="196"/>
      <c r="EE70" s="196"/>
      <c r="EF70" s="196"/>
      <c r="EG70" s="196"/>
    </row>
    <row r="71" spans="131:137" x14ac:dyDescent="0.25">
      <c r="EA71" s="196"/>
      <c r="EB71" s="196"/>
      <c r="EC71" s="196"/>
      <c r="ED71" s="196"/>
      <c r="EE71" s="196"/>
      <c r="EF71" s="196"/>
      <c r="EG71" s="196"/>
    </row>
    <row r="72" spans="131:137" x14ac:dyDescent="0.25">
      <c r="EA72" s="196"/>
      <c r="EB72" s="196"/>
      <c r="EC72" s="196"/>
      <c r="ED72" s="196"/>
      <c r="EE72" s="196"/>
      <c r="EF72" s="196"/>
      <c r="EG72" s="196"/>
    </row>
    <row r="73" spans="131:137" x14ac:dyDescent="0.25">
      <c r="EA73" s="196"/>
      <c r="EB73" s="196"/>
      <c r="EC73" s="196"/>
      <c r="ED73" s="196"/>
      <c r="EE73" s="196"/>
      <c r="EF73" s="196"/>
      <c r="EG73" s="196"/>
    </row>
    <row r="74" spans="131:137" x14ac:dyDescent="0.25">
      <c r="EA74" s="196"/>
      <c r="EB74" s="196"/>
      <c r="EC74" s="196"/>
      <c r="ED74" s="196"/>
      <c r="EE74" s="196"/>
      <c r="EF74" s="196"/>
      <c r="EG74" s="196"/>
    </row>
    <row r="75" spans="131:137" x14ac:dyDescent="0.25">
      <c r="EA75" s="196"/>
      <c r="EB75" s="196"/>
      <c r="EC75" s="196"/>
      <c r="ED75" s="196"/>
      <c r="EE75" s="196"/>
      <c r="EF75" s="196"/>
      <c r="EG75" s="196"/>
    </row>
    <row r="76" spans="131:137" x14ac:dyDescent="0.25">
      <c r="EA76" s="196"/>
      <c r="EB76" s="196"/>
      <c r="EC76" s="196"/>
      <c r="ED76" s="196"/>
      <c r="EE76" s="196"/>
      <c r="EF76" s="196"/>
      <c r="EG76" s="196"/>
    </row>
    <row r="77" spans="131:137" x14ac:dyDescent="0.25">
      <c r="EA77" s="196"/>
      <c r="EB77" s="196"/>
      <c r="EC77" s="196"/>
      <c r="ED77" s="196"/>
      <c r="EE77" s="196"/>
      <c r="EF77" s="196"/>
      <c r="EG77" s="196"/>
    </row>
    <row r="78" spans="131:137" x14ac:dyDescent="0.25">
      <c r="EA78" s="196"/>
      <c r="EB78" s="196"/>
      <c r="EC78" s="196"/>
      <c r="ED78" s="196"/>
      <c r="EE78" s="196"/>
      <c r="EF78" s="196"/>
      <c r="EG78" s="196"/>
    </row>
    <row r="79" spans="131:137" x14ac:dyDescent="0.25">
      <c r="EA79" s="196"/>
      <c r="EB79" s="196"/>
      <c r="EC79" s="196"/>
      <c r="ED79" s="196"/>
      <c r="EE79" s="196"/>
      <c r="EF79" s="196"/>
      <c r="EG79" s="196"/>
    </row>
    <row r="80" spans="131:137" x14ac:dyDescent="0.25">
      <c r="EA80" s="196"/>
      <c r="EB80" s="196"/>
      <c r="EC80" s="196"/>
      <c r="ED80" s="196"/>
      <c r="EE80" s="196"/>
      <c r="EF80" s="196"/>
      <c r="EG80" s="196"/>
    </row>
    <row r="81" spans="131:137" x14ac:dyDescent="0.25">
      <c r="EA81" s="196"/>
      <c r="EB81" s="196"/>
      <c r="EC81" s="196"/>
      <c r="ED81" s="196"/>
      <c r="EE81" s="196"/>
      <c r="EF81" s="196"/>
      <c r="EG81" s="196"/>
    </row>
    <row r="82" spans="131:137" x14ac:dyDescent="0.25">
      <c r="EA82" s="196"/>
      <c r="EB82" s="196"/>
      <c r="EC82" s="196"/>
      <c r="ED82" s="196"/>
      <c r="EE82" s="196"/>
      <c r="EF82" s="196"/>
      <c r="EG82" s="196"/>
    </row>
    <row r="83" spans="131:137" x14ac:dyDescent="0.25">
      <c r="EA83" s="196"/>
      <c r="EB83" s="196"/>
      <c r="EC83" s="196"/>
      <c r="ED83" s="196"/>
      <c r="EE83" s="196"/>
      <c r="EF83" s="196"/>
      <c r="EG83" s="196"/>
    </row>
    <row r="84" spans="131:137" x14ac:dyDescent="0.25">
      <c r="EA84" s="196"/>
      <c r="EB84" s="196"/>
      <c r="EC84" s="196"/>
      <c r="ED84" s="196"/>
      <c r="EE84" s="196"/>
      <c r="EF84" s="196"/>
      <c r="EG84" s="196"/>
    </row>
    <row r="85" spans="131:137" x14ac:dyDescent="0.25">
      <c r="EA85" s="196"/>
      <c r="EB85" s="196"/>
      <c r="EC85" s="196"/>
      <c r="ED85" s="196"/>
      <c r="EE85" s="196"/>
      <c r="EF85" s="196"/>
      <c r="EG85" s="196"/>
    </row>
    <row r="86" spans="131:137" x14ac:dyDescent="0.25">
      <c r="EA86" s="196"/>
      <c r="EB86" s="196"/>
      <c r="EC86" s="196"/>
      <c r="ED86" s="196"/>
      <c r="EE86" s="196"/>
      <c r="EF86" s="196"/>
      <c r="EG86" s="196"/>
    </row>
    <row r="87" spans="131:137" x14ac:dyDescent="0.25">
      <c r="EA87" s="196"/>
      <c r="EB87" s="196"/>
      <c r="EC87" s="196"/>
      <c r="ED87" s="196"/>
      <c r="EE87" s="196"/>
      <c r="EF87" s="196"/>
      <c r="EG87" s="196"/>
    </row>
    <row r="88" spans="131:137" x14ac:dyDescent="0.25">
      <c r="EA88" s="196"/>
      <c r="EB88" s="196"/>
      <c r="EC88" s="196"/>
      <c r="ED88" s="196"/>
      <c r="EE88" s="196"/>
      <c r="EF88" s="196"/>
      <c r="EG88" s="196"/>
    </row>
    <row r="89" spans="131:137" x14ac:dyDescent="0.25">
      <c r="EA89" s="196"/>
      <c r="EB89" s="196"/>
      <c r="EC89" s="196"/>
      <c r="ED89" s="196"/>
      <c r="EE89" s="196"/>
      <c r="EF89" s="196"/>
      <c r="EG89" s="196"/>
    </row>
    <row r="90" spans="131:137" x14ac:dyDescent="0.25">
      <c r="EA90" s="196"/>
      <c r="EB90" s="196"/>
      <c r="EC90" s="196"/>
      <c r="ED90" s="196"/>
      <c r="EE90" s="196"/>
      <c r="EF90" s="196"/>
      <c r="EG90" s="196"/>
    </row>
    <row r="91" spans="131:137" x14ac:dyDescent="0.25">
      <c r="EA91" s="196"/>
      <c r="EB91" s="196"/>
      <c r="EC91" s="196"/>
      <c r="ED91" s="196"/>
      <c r="EE91" s="196"/>
      <c r="EF91" s="196"/>
      <c r="EG91" s="196"/>
    </row>
    <row r="92" spans="131:137" x14ac:dyDescent="0.25">
      <c r="EA92" s="196"/>
      <c r="EB92" s="196"/>
      <c r="EC92" s="196"/>
      <c r="ED92" s="196"/>
      <c r="EE92" s="196"/>
      <c r="EF92" s="196"/>
      <c r="EG92" s="196"/>
    </row>
    <row r="93" spans="131:137" x14ac:dyDescent="0.25">
      <c r="EA93" s="196"/>
      <c r="EB93" s="196"/>
      <c r="EC93" s="196"/>
      <c r="ED93" s="196"/>
      <c r="EE93" s="196"/>
      <c r="EF93" s="196"/>
      <c r="EG93" s="196"/>
    </row>
    <row r="94" spans="131:137" x14ac:dyDescent="0.25">
      <c r="EA94" s="196"/>
      <c r="EB94" s="196"/>
      <c r="EC94" s="196"/>
      <c r="ED94" s="196"/>
      <c r="EE94" s="196"/>
      <c r="EF94" s="196"/>
      <c r="EG94" s="196"/>
    </row>
    <row r="95" spans="131:137" x14ac:dyDescent="0.25">
      <c r="EA95" s="196"/>
      <c r="EB95" s="196"/>
      <c r="EC95" s="196"/>
      <c r="ED95" s="196"/>
      <c r="EE95" s="196"/>
      <c r="EF95" s="196"/>
      <c r="EG95" s="196"/>
    </row>
    <row r="96" spans="131:137" x14ac:dyDescent="0.25">
      <c r="EA96" s="196"/>
      <c r="EB96" s="196"/>
      <c r="EC96" s="196"/>
      <c r="ED96" s="196"/>
      <c r="EE96" s="196"/>
      <c r="EF96" s="196"/>
      <c r="EG96" s="196"/>
    </row>
    <row r="97" spans="131:137" x14ac:dyDescent="0.25">
      <c r="EA97" s="196"/>
      <c r="EB97" s="196"/>
      <c r="EC97" s="196"/>
      <c r="ED97" s="196"/>
      <c r="EE97" s="196"/>
      <c r="EF97" s="196"/>
      <c r="EG97" s="196"/>
    </row>
    <row r="98" spans="131:137" x14ac:dyDescent="0.25">
      <c r="EA98" s="196"/>
      <c r="EB98" s="196"/>
      <c r="EC98" s="196"/>
      <c r="ED98" s="196"/>
      <c r="EE98" s="196"/>
      <c r="EF98" s="196"/>
      <c r="EG98" s="196"/>
    </row>
    <row r="99" spans="131:137" x14ac:dyDescent="0.25">
      <c r="EA99" s="196"/>
      <c r="EB99" s="196"/>
      <c r="EC99" s="196"/>
      <c r="ED99" s="196"/>
      <c r="EE99" s="196"/>
      <c r="EF99" s="196"/>
      <c r="EG99" s="196"/>
    </row>
    <row r="100" spans="131:137" x14ac:dyDescent="0.25">
      <c r="EA100" s="196"/>
      <c r="EB100" s="196"/>
      <c r="EC100" s="196"/>
      <c r="ED100" s="196"/>
      <c r="EE100" s="196"/>
      <c r="EF100" s="196"/>
      <c r="EG100" s="196"/>
    </row>
    <row r="101" spans="131:137" x14ac:dyDescent="0.25">
      <c r="EA101" s="196"/>
      <c r="EB101" s="196"/>
      <c r="EC101" s="196"/>
      <c r="ED101" s="196"/>
      <c r="EE101" s="196"/>
      <c r="EF101" s="196"/>
      <c r="EG101" s="196"/>
    </row>
    <row r="102" spans="131:137" x14ac:dyDescent="0.25">
      <c r="EA102" s="196"/>
      <c r="EB102" s="196"/>
      <c r="EC102" s="196"/>
      <c r="ED102" s="196"/>
      <c r="EE102" s="196"/>
      <c r="EF102" s="196"/>
      <c r="EG102" s="196"/>
    </row>
    <row r="103" spans="131:137" x14ac:dyDescent="0.25">
      <c r="EA103" s="196"/>
      <c r="EB103" s="196"/>
      <c r="EC103" s="196"/>
      <c r="ED103" s="196"/>
      <c r="EE103" s="196"/>
      <c r="EF103" s="196"/>
      <c r="EG103" s="196"/>
    </row>
    <row r="104" spans="131:137" x14ac:dyDescent="0.25">
      <c r="EA104" s="196"/>
      <c r="EB104" s="196"/>
      <c r="EC104" s="196"/>
      <c r="ED104" s="196"/>
      <c r="EE104" s="196"/>
      <c r="EF104" s="196"/>
      <c r="EG104" s="196"/>
    </row>
    <row r="105" spans="131:137" x14ac:dyDescent="0.25">
      <c r="EA105" s="196"/>
      <c r="EB105" s="196"/>
      <c r="EC105" s="196"/>
      <c r="ED105" s="196"/>
      <c r="EE105" s="196"/>
      <c r="EF105" s="196"/>
      <c r="EG105" s="196"/>
    </row>
    <row r="106" spans="131:137" x14ac:dyDescent="0.25">
      <c r="EA106" s="196"/>
      <c r="EB106" s="196"/>
      <c r="EC106" s="196"/>
      <c r="ED106" s="196"/>
      <c r="EE106" s="196"/>
      <c r="EF106" s="196"/>
      <c r="EG106" s="196"/>
    </row>
    <row r="107" spans="131:137" x14ac:dyDescent="0.25">
      <c r="EA107" s="196"/>
      <c r="EB107" s="196"/>
      <c r="EC107" s="196"/>
      <c r="ED107" s="196"/>
      <c r="EE107" s="196"/>
      <c r="EF107" s="196"/>
      <c r="EG107" s="196"/>
    </row>
    <row r="108" spans="131:137" x14ac:dyDescent="0.25">
      <c r="EA108" s="196"/>
      <c r="EB108" s="196"/>
      <c r="EC108" s="196"/>
      <c r="ED108" s="196"/>
      <c r="EE108" s="196"/>
      <c r="EF108" s="196"/>
      <c r="EG108" s="196"/>
    </row>
    <row r="109" spans="131:137" x14ac:dyDescent="0.25">
      <c r="EA109" s="196"/>
      <c r="EB109" s="196"/>
      <c r="EC109" s="196"/>
      <c r="ED109" s="196"/>
      <c r="EE109" s="196"/>
      <c r="EF109" s="196"/>
      <c r="EG109" s="196"/>
    </row>
    <row r="110" spans="131:137" x14ac:dyDescent="0.25">
      <c r="EA110" s="196"/>
      <c r="EB110" s="196"/>
      <c r="EC110" s="196"/>
      <c r="ED110" s="196"/>
      <c r="EE110" s="196"/>
      <c r="EF110" s="196"/>
      <c r="EG110" s="196"/>
    </row>
    <row r="111" spans="131:137" x14ac:dyDescent="0.25">
      <c r="EA111" s="196"/>
      <c r="EB111" s="196"/>
      <c r="EC111" s="196"/>
      <c r="ED111" s="196"/>
      <c r="EE111" s="196"/>
      <c r="EF111" s="196"/>
      <c r="EG111" s="196"/>
    </row>
    <row r="112" spans="131:137" x14ac:dyDescent="0.25">
      <c r="EA112" s="196"/>
      <c r="EB112" s="196"/>
      <c r="EC112" s="196"/>
      <c r="ED112" s="196"/>
      <c r="EE112" s="196"/>
      <c r="EF112" s="196"/>
      <c r="EG112" s="196"/>
    </row>
    <row r="113" spans="131:137" x14ac:dyDescent="0.25">
      <c r="EA113" s="196"/>
      <c r="EB113" s="196"/>
      <c r="EC113" s="196"/>
      <c r="ED113" s="196"/>
      <c r="EE113" s="196"/>
      <c r="EF113" s="196"/>
      <c r="EG113" s="196"/>
    </row>
    <row r="114" spans="131:137" x14ac:dyDescent="0.25">
      <c r="EA114" s="196"/>
      <c r="EB114" s="196"/>
      <c r="EC114" s="196"/>
      <c r="ED114" s="196"/>
      <c r="EE114" s="196"/>
      <c r="EF114" s="196"/>
      <c r="EG114" s="196"/>
    </row>
    <row r="115" spans="131:137" x14ac:dyDescent="0.25">
      <c r="EA115" s="196"/>
      <c r="EB115" s="196"/>
      <c r="EC115" s="196"/>
      <c r="ED115" s="196"/>
      <c r="EE115" s="196"/>
      <c r="EF115" s="196"/>
      <c r="EG115" s="196"/>
    </row>
    <row r="116" spans="131:137" x14ac:dyDescent="0.25">
      <c r="EA116" s="196"/>
      <c r="EB116" s="196"/>
      <c r="EC116" s="196"/>
      <c r="ED116" s="196"/>
      <c r="EE116" s="196"/>
      <c r="EF116" s="196"/>
      <c r="EG116" s="196"/>
    </row>
    <row r="117" spans="131:137" x14ac:dyDescent="0.25">
      <c r="EA117" s="196"/>
      <c r="EB117" s="196"/>
      <c r="EC117" s="196"/>
      <c r="ED117" s="196"/>
      <c r="EE117" s="196"/>
      <c r="EF117" s="196"/>
      <c r="EG117" s="196"/>
    </row>
    <row r="118" spans="131:137" x14ac:dyDescent="0.25">
      <c r="EA118" s="196"/>
      <c r="EB118" s="196"/>
      <c r="EC118" s="196"/>
      <c r="ED118" s="196"/>
      <c r="EE118" s="196"/>
      <c r="EF118" s="196"/>
      <c r="EG118" s="196"/>
    </row>
    <row r="119" spans="131:137" x14ac:dyDescent="0.25">
      <c r="EA119" s="196"/>
      <c r="EB119" s="196"/>
      <c r="EC119" s="196"/>
      <c r="ED119" s="196"/>
      <c r="EE119" s="196"/>
      <c r="EF119" s="196"/>
      <c r="EG119" s="196"/>
    </row>
    <row r="120" spans="131:137" x14ac:dyDescent="0.25">
      <c r="EA120" s="196"/>
      <c r="EB120" s="196"/>
      <c r="EC120" s="196"/>
      <c r="ED120" s="196"/>
      <c r="EE120" s="196"/>
      <c r="EF120" s="196"/>
      <c r="EG120" s="196"/>
    </row>
    <row r="121" spans="131:137" x14ac:dyDescent="0.25">
      <c r="EA121" s="196"/>
      <c r="EB121" s="196"/>
      <c r="EC121" s="196"/>
      <c r="ED121" s="196"/>
      <c r="EE121" s="196"/>
      <c r="EF121" s="196"/>
      <c r="EG121" s="196"/>
    </row>
    <row r="122" spans="131:137" x14ac:dyDescent="0.25">
      <c r="EA122" s="196"/>
      <c r="EB122" s="196"/>
      <c r="EC122" s="196"/>
      <c r="ED122" s="196"/>
      <c r="EE122" s="196"/>
      <c r="EF122" s="196"/>
      <c r="EG122" s="196"/>
    </row>
    <row r="123" spans="131:137" x14ac:dyDescent="0.25">
      <c r="EA123" s="196"/>
      <c r="EB123" s="196"/>
      <c r="EC123" s="196"/>
      <c r="ED123" s="196"/>
      <c r="EE123" s="196"/>
      <c r="EF123" s="196"/>
      <c r="EG123" s="196"/>
    </row>
    <row r="124" spans="131:137" x14ac:dyDescent="0.25">
      <c r="EA124" s="196"/>
      <c r="EB124" s="196"/>
      <c r="EC124" s="196"/>
      <c r="ED124" s="196"/>
      <c r="EE124" s="196"/>
      <c r="EF124" s="196"/>
      <c r="EG124" s="196"/>
    </row>
    <row r="125" spans="131:137" x14ac:dyDescent="0.25">
      <c r="EA125" s="196"/>
      <c r="EB125" s="196"/>
      <c r="EC125" s="196"/>
      <c r="ED125" s="196"/>
      <c r="EE125" s="196"/>
      <c r="EF125" s="196"/>
      <c r="EG125" s="196"/>
    </row>
    <row r="126" spans="131:137" x14ac:dyDescent="0.25">
      <c r="EA126" s="196"/>
      <c r="EB126" s="196"/>
      <c r="EC126" s="196"/>
      <c r="ED126" s="196"/>
      <c r="EE126" s="196"/>
      <c r="EF126" s="196"/>
      <c r="EG126" s="196"/>
    </row>
    <row r="127" spans="131:137" x14ac:dyDescent="0.25">
      <c r="EA127" s="196"/>
      <c r="EB127" s="196"/>
      <c r="EC127" s="196"/>
      <c r="ED127" s="196"/>
      <c r="EE127" s="196"/>
      <c r="EF127" s="196"/>
      <c r="EG127" s="196"/>
    </row>
    <row r="128" spans="131:137" x14ac:dyDescent="0.25">
      <c r="EA128" s="196"/>
      <c r="EB128" s="196"/>
      <c r="EC128" s="196"/>
      <c r="ED128" s="196"/>
      <c r="EE128" s="196"/>
      <c r="EF128" s="196"/>
      <c r="EG128" s="196"/>
    </row>
    <row r="129" spans="131:137" x14ac:dyDescent="0.25">
      <c r="EA129" s="196"/>
      <c r="EB129" s="196"/>
      <c r="EC129" s="196"/>
      <c r="ED129" s="196"/>
      <c r="EE129" s="196"/>
      <c r="EF129" s="196"/>
      <c r="EG129" s="196"/>
    </row>
    <row r="130" spans="131:137" x14ac:dyDescent="0.25">
      <c r="EA130" s="196"/>
      <c r="EB130" s="196"/>
      <c r="EC130" s="196"/>
      <c r="ED130" s="196"/>
      <c r="EE130" s="196"/>
      <c r="EF130" s="196"/>
      <c r="EG130" s="196"/>
    </row>
    <row r="131" spans="131:137" x14ac:dyDescent="0.25">
      <c r="EA131" s="196"/>
      <c r="EB131" s="196"/>
      <c r="EC131" s="196"/>
      <c r="ED131" s="196"/>
      <c r="EE131" s="196"/>
      <c r="EF131" s="196"/>
      <c r="EG131" s="196"/>
    </row>
    <row r="132" spans="131:137" x14ac:dyDescent="0.25">
      <c r="EA132" s="196"/>
      <c r="EB132" s="196"/>
      <c r="EC132" s="196"/>
      <c r="ED132" s="196"/>
      <c r="EE132" s="196"/>
      <c r="EF132" s="196"/>
      <c r="EG132" s="196"/>
    </row>
    <row r="133" spans="131:137" x14ac:dyDescent="0.25">
      <c r="EA133" s="196"/>
      <c r="EB133" s="196"/>
      <c r="EC133" s="196"/>
      <c r="ED133" s="196"/>
      <c r="EE133" s="196"/>
      <c r="EF133" s="196"/>
      <c r="EG133" s="196"/>
    </row>
    <row r="134" spans="131:137" x14ac:dyDescent="0.25">
      <c r="EA134" s="196"/>
      <c r="EB134" s="196"/>
      <c r="EC134" s="196"/>
      <c r="ED134" s="196"/>
      <c r="EE134" s="196"/>
      <c r="EF134" s="196"/>
      <c r="EG134" s="196"/>
    </row>
    <row r="135" spans="131:137" x14ac:dyDescent="0.25">
      <c r="EA135" s="196"/>
      <c r="EB135" s="196"/>
      <c r="EC135" s="196"/>
      <c r="ED135" s="196"/>
      <c r="EE135" s="196"/>
      <c r="EF135" s="196"/>
      <c r="EG135" s="196"/>
    </row>
    <row r="136" spans="131:137" x14ac:dyDescent="0.25">
      <c r="EA136" s="196"/>
      <c r="EB136" s="196"/>
      <c r="EC136" s="196"/>
      <c r="ED136" s="196"/>
      <c r="EE136" s="196"/>
      <c r="EF136" s="196"/>
      <c r="EG136" s="196"/>
    </row>
    <row r="137" spans="131:137" x14ac:dyDescent="0.25">
      <c r="EA137" s="196"/>
      <c r="EB137" s="196"/>
      <c r="EC137" s="196"/>
      <c r="ED137" s="196"/>
      <c r="EE137" s="196"/>
      <c r="EF137" s="196"/>
      <c r="EG137" s="196"/>
    </row>
    <row r="138" spans="131:137" x14ac:dyDescent="0.25">
      <c r="EA138" s="196"/>
      <c r="EB138" s="196"/>
      <c r="EC138" s="196"/>
      <c r="ED138" s="196"/>
      <c r="EE138" s="196"/>
      <c r="EF138" s="196"/>
      <c r="EG138" s="196"/>
    </row>
    <row r="139" spans="131:137" x14ac:dyDescent="0.25">
      <c r="EA139" s="196"/>
      <c r="EB139" s="196"/>
      <c r="EC139" s="196"/>
      <c r="ED139" s="196"/>
      <c r="EE139" s="196"/>
      <c r="EF139" s="196"/>
      <c r="EG139" s="196"/>
    </row>
    <row r="140" spans="131:137" x14ac:dyDescent="0.25">
      <c r="EA140" s="196"/>
      <c r="EB140" s="196"/>
      <c r="EC140" s="196"/>
      <c r="ED140" s="196"/>
      <c r="EE140" s="196"/>
      <c r="EF140" s="196"/>
      <c r="EG140" s="196"/>
    </row>
    <row r="141" spans="131:137" x14ac:dyDescent="0.25">
      <c r="EA141" s="196"/>
      <c r="EB141" s="196"/>
      <c r="EC141" s="196"/>
      <c r="ED141" s="196"/>
      <c r="EE141" s="196"/>
      <c r="EF141" s="196"/>
      <c r="EG141" s="196"/>
    </row>
    <row r="142" spans="131:137" x14ac:dyDescent="0.25">
      <c r="EA142" s="196"/>
      <c r="EB142" s="196"/>
      <c r="EC142" s="196"/>
      <c r="ED142" s="196"/>
      <c r="EE142" s="196"/>
      <c r="EF142" s="196"/>
      <c r="EG142" s="196"/>
    </row>
    <row r="143" spans="131:137" x14ac:dyDescent="0.25">
      <c r="EA143" s="196"/>
      <c r="EB143" s="196"/>
      <c r="EC143" s="196"/>
      <c r="ED143" s="196"/>
      <c r="EE143" s="196"/>
      <c r="EF143" s="196"/>
      <c r="EG143" s="196"/>
    </row>
    <row r="144" spans="131:137" x14ac:dyDescent="0.25">
      <c r="EA144" s="196"/>
      <c r="EB144" s="196"/>
      <c r="EC144" s="196"/>
      <c r="ED144" s="196"/>
      <c r="EE144" s="196"/>
      <c r="EF144" s="196"/>
      <c r="EG144" s="196"/>
    </row>
    <row r="145" spans="131:137" x14ac:dyDescent="0.25">
      <c r="EA145" s="196"/>
      <c r="EB145" s="196"/>
      <c r="EC145" s="196"/>
      <c r="ED145" s="196"/>
      <c r="EE145" s="196"/>
      <c r="EF145" s="196"/>
      <c r="EG145" s="196"/>
    </row>
    <row r="146" spans="131:137" x14ac:dyDescent="0.25">
      <c r="EA146" s="196"/>
      <c r="EB146" s="196"/>
      <c r="EC146" s="196"/>
      <c r="ED146" s="196"/>
      <c r="EE146" s="196"/>
      <c r="EF146" s="196"/>
      <c r="EG146" s="196"/>
    </row>
    <row r="147" spans="131:137" x14ac:dyDescent="0.25">
      <c r="EA147" s="196"/>
      <c r="EB147" s="196"/>
      <c r="EC147" s="196"/>
      <c r="ED147" s="196"/>
      <c r="EE147" s="196"/>
      <c r="EF147" s="196"/>
      <c r="EG147" s="196"/>
    </row>
    <row r="148" spans="131:137" x14ac:dyDescent="0.25">
      <c r="EA148" s="196"/>
      <c r="EB148" s="196"/>
      <c r="EC148" s="196"/>
      <c r="ED148" s="196"/>
      <c r="EE148" s="196"/>
      <c r="EF148" s="196"/>
      <c r="EG148" s="196"/>
    </row>
    <row r="149" spans="131:137" x14ac:dyDescent="0.25">
      <c r="EA149" s="196"/>
      <c r="EB149" s="196"/>
      <c r="EC149" s="196"/>
      <c r="ED149" s="196"/>
      <c r="EE149" s="196"/>
      <c r="EF149" s="196"/>
      <c r="EG149" s="196"/>
    </row>
    <row r="150" spans="131:137" x14ac:dyDescent="0.25">
      <c r="EA150" s="196"/>
      <c r="EB150" s="196"/>
      <c r="EC150" s="196"/>
      <c r="ED150" s="196"/>
      <c r="EE150" s="196"/>
      <c r="EF150" s="196"/>
      <c r="EG150" s="196"/>
    </row>
    <row r="151" spans="131:137" x14ac:dyDescent="0.25">
      <c r="EA151" s="196"/>
      <c r="EB151" s="196"/>
      <c r="EC151" s="196"/>
      <c r="ED151" s="196"/>
      <c r="EE151" s="196"/>
      <c r="EF151" s="196"/>
      <c r="EG151" s="196"/>
    </row>
    <row r="152" spans="131:137" x14ac:dyDescent="0.25">
      <c r="EA152" s="196"/>
      <c r="EB152" s="196"/>
      <c r="EC152" s="196"/>
      <c r="ED152" s="196"/>
      <c r="EE152" s="196"/>
      <c r="EF152" s="196"/>
      <c r="EG152" s="196"/>
    </row>
    <row r="153" spans="131:137" x14ac:dyDescent="0.25">
      <c r="EA153" s="196"/>
      <c r="EB153" s="196"/>
      <c r="EC153" s="196"/>
      <c r="ED153" s="196"/>
      <c r="EE153" s="196"/>
      <c r="EF153" s="196"/>
      <c r="EG153" s="196"/>
    </row>
    <row r="154" spans="131:137" x14ac:dyDescent="0.25">
      <c r="EA154" s="196"/>
      <c r="EB154" s="196"/>
      <c r="EC154" s="196"/>
      <c r="ED154" s="196"/>
      <c r="EE154" s="196"/>
      <c r="EF154" s="196"/>
      <c r="EG154" s="196"/>
    </row>
    <row r="155" spans="131:137" x14ac:dyDescent="0.25">
      <c r="EA155" s="196"/>
      <c r="EB155" s="196"/>
      <c r="EC155" s="196"/>
      <c r="ED155" s="196"/>
      <c r="EE155" s="196"/>
      <c r="EF155" s="196"/>
      <c r="EG155" s="196"/>
    </row>
    <row r="156" spans="131:137" x14ac:dyDescent="0.25">
      <c r="EA156" s="196"/>
      <c r="EB156" s="196"/>
      <c r="EC156" s="196"/>
      <c r="ED156" s="196"/>
      <c r="EE156" s="196"/>
      <c r="EF156" s="196"/>
      <c r="EG156" s="196"/>
    </row>
    <row r="157" spans="131:137" x14ac:dyDescent="0.25">
      <c r="EA157" s="196"/>
      <c r="EB157" s="196"/>
      <c r="EC157" s="196"/>
      <c r="ED157" s="196"/>
      <c r="EE157" s="196"/>
      <c r="EF157" s="196"/>
      <c r="EG157" s="196"/>
    </row>
    <row r="158" spans="131:137" x14ac:dyDescent="0.25">
      <c r="EA158" s="196"/>
      <c r="EB158" s="196"/>
      <c r="EC158" s="196"/>
      <c r="ED158" s="196"/>
      <c r="EE158" s="196"/>
      <c r="EF158" s="196"/>
      <c r="EG158" s="196"/>
    </row>
    <row r="159" spans="131:137" x14ac:dyDescent="0.25">
      <c r="EA159" s="196"/>
      <c r="EB159" s="196"/>
      <c r="EC159" s="196"/>
      <c r="ED159" s="196"/>
      <c r="EE159" s="196"/>
      <c r="EF159" s="196"/>
      <c r="EG159" s="196"/>
    </row>
    <row r="160" spans="131:137" x14ac:dyDescent="0.25">
      <c r="EA160" s="196"/>
      <c r="EB160" s="196"/>
      <c r="EC160" s="196"/>
      <c r="ED160" s="196"/>
      <c r="EE160" s="196"/>
      <c r="EF160" s="196"/>
      <c r="EG160" s="196"/>
    </row>
    <row r="161" spans="131:137" x14ac:dyDescent="0.25">
      <c r="EA161" s="196"/>
      <c r="EB161" s="196"/>
      <c r="EC161" s="196"/>
      <c r="ED161" s="196"/>
      <c r="EE161" s="196"/>
      <c r="EF161" s="196"/>
      <c r="EG161" s="196"/>
    </row>
    <row r="162" spans="131:137" x14ac:dyDescent="0.25">
      <c r="EA162" s="196"/>
      <c r="EB162" s="196"/>
      <c r="EC162" s="196"/>
      <c r="ED162" s="196"/>
      <c r="EE162" s="196"/>
      <c r="EF162" s="196"/>
      <c r="EG162" s="196"/>
    </row>
    <row r="163" spans="131:137" x14ac:dyDescent="0.25">
      <c r="EA163" s="196"/>
      <c r="EB163" s="196"/>
      <c r="EC163" s="196"/>
      <c r="ED163" s="196"/>
      <c r="EE163" s="196"/>
      <c r="EF163" s="196"/>
      <c r="EG163" s="196"/>
    </row>
    <row r="164" spans="131:137" x14ac:dyDescent="0.25">
      <c r="EA164" s="196"/>
      <c r="EB164" s="196"/>
      <c r="EC164" s="196"/>
      <c r="ED164" s="196"/>
      <c r="EE164" s="196"/>
      <c r="EF164" s="196"/>
      <c r="EG164" s="196"/>
    </row>
    <row r="165" spans="131:137" x14ac:dyDescent="0.25">
      <c r="EA165" s="196"/>
      <c r="EB165" s="196"/>
      <c r="EC165" s="196"/>
      <c r="ED165" s="196"/>
      <c r="EE165" s="196"/>
      <c r="EF165" s="196"/>
      <c r="EG165" s="196"/>
    </row>
    <row r="166" spans="131:137" x14ac:dyDescent="0.25">
      <c r="EA166" s="196"/>
      <c r="EB166" s="196"/>
      <c r="EC166" s="196"/>
      <c r="ED166" s="196"/>
      <c r="EE166" s="196"/>
      <c r="EF166" s="196"/>
      <c r="EG166" s="196"/>
    </row>
    <row r="167" spans="131:137" x14ac:dyDescent="0.25">
      <c r="EA167" s="196"/>
      <c r="EB167" s="196"/>
      <c r="EC167" s="196"/>
      <c r="ED167" s="196"/>
      <c r="EE167" s="196"/>
      <c r="EF167" s="196"/>
      <c r="EG167" s="196"/>
    </row>
    <row r="168" spans="131:137" x14ac:dyDescent="0.25">
      <c r="EA168" s="196"/>
      <c r="EB168" s="196"/>
      <c r="EC168" s="196"/>
      <c r="ED168" s="196"/>
      <c r="EE168" s="196"/>
      <c r="EF168" s="196"/>
      <c r="EG168" s="196"/>
    </row>
    <row r="169" spans="131:137" x14ac:dyDescent="0.25">
      <c r="EA169" s="196"/>
      <c r="EB169" s="196"/>
      <c r="EC169" s="196"/>
      <c r="ED169" s="196"/>
      <c r="EE169" s="196"/>
      <c r="EF169" s="196"/>
      <c r="EG169" s="196"/>
    </row>
    <row r="170" spans="131:137" x14ac:dyDescent="0.25">
      <c r="EA170" s="196"/>
      <c r="EB170" s="196"/>
      <c r="EC170" s="196"/>
      <c r="ED170" s="196"/>
      <c r="EE170" s="196"/>
      <c r="EF170" s="196"/>
      <c r="EG170" s="196"/>
    </row>
    <row r="171" spans="131:137" x14ac:dyDescent="0.25">
      <c r="EA171" s="196"/>
      <c r="EB171" s="196"/>
      <c r="EC171" s="196"/>
      <c r="ED171" s="196"/>
      <c r="EE171" s="196"/>
      <c r="EF171" s="196"/>
      <c r="EG171" s="196"/>
    </row>
    <row r="172" spans="131:137" x14ac:dyDescent="0.25">
      <c r="EA172" s="196"/>
      <c r="EB172" s="196"/>
      <c r="EC172" s="196"/>
      <c r="ED172" s="196"/>
      <c r="EE172" s="196"/>
      <c r="EF172" s="196"/>
      <c r="EG172" s="196"/>
    </row>
    <row r="173" spans="131:137" x14ac:dyDescent="0.25">
      <c r="EA173" s="196"/>
      <c r="EB173" s="196"/>
      <c r="EC173" s="196"/>
      <c r="ED173" s="196"/>
      <c r="EE173" s="196"/>
      <c r="EF173" s="196"/>
      <c r="EG173" s="196"/>
    </row>
    <row r="174" spans="131:137" x14ac:dyDescent="0.25">
      <c r="EA174" s="196"/>
      <c r="EB174" s="196"/>
      <c r="EC174" s="196"/>
      <c r="ED174" s="196"/>
      <c r="EE174" s="196"/>
      <c r="EF174" s="196"/>
      <c r="EG174" s="196"/>
    </row>
    <row r="175" spans="131:137" x14ac:dyDescent="0.25">
      <c r="EA175" s="196"/>
      <c r="EB175" s="196"/>
      <c r="EC175" s="196"/>
      <c r="ED175" s="196"/>
      <c r="EE175" s="196"/>
      <c r="EF175" s="196"/>
      <c r="EG175" s="196"/>
    </row>
    <row r="176" spans="131:137" x14ac:dyDescent="0.25">
      <c r="EA176" s="196"/>
      <c r="EB176" s="196"/>
      <c r="EC176" s="196"/>
      <c r="ED176" s="196"/>
      <c r="EE176" s="196"/>
      <c r="EF176" s="196"/>
      <c r="EG176" s="196"/>
    </row>
    <row r="177" spans="131:137" x14ac:dyDescent="0.25">
      <c r="EA177" s="196"/>
      <c r="EB177" s="196"/>
      <c r="EC177" s="196"/>
      <c r="ED177" s="196"/>
      <c r="EE177" s="196"/>
      <c r="EF177" s="196"/>
      <c r="EG177" s="196"/>
    </row>
    <row r="178" spans="131:137" x14ac:dyDescent="0.25">
      <c r="EA178" s="196"/>
      <c r="EB178" s="196"/>
      <c r="EC178" s="196"/>
      <c r="ED178" s="196"/>
      <c r="EE178" s="196"/>
      <c r="EF178" s="196"/>
      <c r="EG178" s="196"/>
    </row>
    <row r="179" spans="131:137" x14ac:dyDescent="0.25">
      <c r="EA179" s="196"/>
      <c r="EB179" s="196"/>
      <c r="EC179" s="196"/>
      <c r="ED179" s="196"/>
      <c r="EE179" s="196"/>
      <c r="EF179" s="196"/>
      <c r="EG179" s="196"/>
    </row>
    <row r="180" spans="131:137" x14ac:dyDescent="0.25">
      <c r="EA180" s="196"/>
      <c r="EB180" s="196"/>
      <c r="EC180" s="196"/>
      <c r="ED180" s="196"/>
      <c r="EE180" s="196"/>
      <c r="EF180" s="196"/>
      <c r="EG180" s="196"/>
    </row>
    <row r="181" spans="131:137" x14ac:dyDescent="0.25">
      <c r="EA181" s="196"/>
      <c r="EB181" s="196"/>
      <c r="EC181" s="196"/>
      <c r="ED181" s="196"/>
      <c r="EE181" s="196"/>
      <c r="EF181" s="196"/>
      <c r="EG181" s="196"/>
    </row>
    <row r="182" spans="131:137" x14ac:dyDescent="0.25">
      <c r="EA182" s="196"/>
      <c r="EB182" s="196"/>
      <c r="EC182" s="196"/>
      <c r="ED182" s="196"/>
      <c r="EE182" s="196"/>
      <c r="EF182" s="196"/>
      <c r="EG182" s="196"/>
    </row>
    <row r="183" spans="131:137" x14ac:dyDescent="0.25">
      <c r="EA183" s="196"/>
      <c r="EB183" s="196"/>
      <c r="EC183" s="196"/>
      <c r="ED183" s="196"/>
      <c r="EE183" s="196"/>
      <c r="EF183" s="196"/>
      <c r="EG183" s="196"/>
    </row>
    <row r="184" spans="131:137" x14ac:dyDescent="0.25">
      <c r="EA184" s="196"/>
      <c r="EB184" s="196"/>
      <c r="EC184" s="196"/>
      <c r="ED184" s="196"/>
      <c r="EE184" s="196"/>
      <c r="EF184" s="196"/>
      <c r="EG184" s="196"/>
    </row>
    <row r="185" spans="131:137" x14ac:dyDescent="0.25">
      <c r="EA185" s="196"/>
      <c r="EB185" s="196"/>
      <c r="EC185" s="196"/>
      <c r="ED185" s="196"/>
      <c r="EE185" s="196"/>
      <c r="EF185" s="196"/>
      <c r="EG185" s="196"/>
    </row>
    <row r="186" spans="131:137" x14ac:dyDescent="0.25">
      <c r="EA186" s="196"/>
      <c r="EB186" s="196"/>
      <c r="EC186" s="196"/>
      <c r="ED186" s="196"/>
      <c r="EE186" s="196"/>
      <c r="EF186" s="196"/>
      <c r="EG186" s="196"/>
    </row>
    <row r="187" spans="131:137" x14ac:dyDescent="0.25">
      <c r="EA187" s="196"/>
      <c r="EB187" s="196"/>
      <c r="EC187" s="196"/>
      <c r="ED187" s="196"/>
      <c r="EE187" s="196"/>
      <c r="EF187" s="196"/>
      <c r="EG187" s="196"/>
    </row>
    <row r="188" spans="131:137" x14ac:dyDescent="0.25">
      <c r="EA188" s="196"/>
      <c r="EB188" s="196"/>
      <c r="EC188" s="196"/>
      <c r="ED188" s="196"/>
      <c r="EE188" s="196"/>
      <c r="EF188" s="196"/>
      <c r="EG188" s="196"/>
    </row>
    <row r="189" spans="131:137" x14ac:dyDescent="0.25">
      <c r="EA189" s="196"/>
      <c r="EB189" s="196"/>
      <c r="EC189" s="196"/>
      <c r="ED189" s="196"/>
      <c r="EE189" s="196"/>
      <c r="EF189" s="196"/>
      <c r="EG189" s="196"/>
    </row>
    <row r="190" spans="131:137" x14ac:dyDescent="0.25">
      <c r="EA190" s="196"/>
      <c r="EB190" s="196"/>
      <c r="EC190" s="196"/>
      <c r="ED190" s="196"/>
      <c r="EE190" s="196"/>
      <c r="EF190" s="196"/>
      <c r="EG190" s="196"/>
    </row>
    <row r="191" spans="131:137" x14ac:dyDescent="0.25">
      <c r="EA191" s="196"/>
      <c r="EB191" s="196"/>
      <c r="EC191" s="196"/>
      <c r="ED191" s="196"/>
      <c r="EE191" s="196"/>
      <c r="EF191" s="196"/>
      <c r="EG191" s="196"/>
    </row>
    <row r="192" spans="131:137" x14ac:dyDescent="0.25">
      <c r="EA192" s="196"/>
      <c r="EB192" s="196"/>
      <c r="EC192" s="196"/>
      <c r="ED192" s="196"/>
      <c r="EE192" s="196"/>
      <c r="EF192" s="196"/>
      <c r="EG192" s="196"/>
    </row>
    <row r="193" spans="131:137" x14ac:dyDescent="0.25">
      <c r="EA193" s="196"/>
      <c r="EB193" s="196"/>
      <c r="EC193" s="196"/>
      <c r="ED193" s="196"/>
      <c r="EE193" s="196"/>
      <c r="EF193" s="196"/>
      <c r="EG193" s="196"/>
    </row>
    <row r="194" spans="131:137" x14ac:dyDescent="0.25">
      <c r="EA194" s="196"/>
      <c r="EB194" s="196"/>
      <c r="EC194" s="196"/>
      <c r="ED194" s="196"/>
      <c r="EE194" s="196"/>
      <c r="EF194" s="196"/>
      <c r="EG194" s="196"/>
    </row>
    <row r="195" spans="131:137" x14ac:dyDescent="0.25">
      <c r="EA195" s="196"/>
      <c r="EB195" s="196"/>
      <c r="EC195" s="196"/>
      <c r="ED195" s="196"/>
      <c r="EE195" s="196"/>
      <c r="EF195" s="196"/>
      <c r="EG195" s="196"/>
    </row>
    <row r="196" spans="131:137" x14ac:dyDescent="0.25">
      <c r="EA196" s="196"/>
      <c r="EB196" s="196"/>
      <c r="EC196" s="196"/>
      <c r="ED196" s="196"/>
      <c r="EE196" s="196"/>
      <c r="EF196" s="196"/>
      <c r="EG196" s="196"/>
    </row>
    <row r="197" spans="131:137" x14ac:dyDescent="0.25">
      <c r="EA197" s="196"/>
      <c r="EB197" s="196"/>
      <c r="EC197" s="196"/>
      <c r="ED197" s="196"/>
      <c r="EE197" s="196"/>
      <c r="EF197" s="196"/>
      <c r="EG197" s="196"/>
    </row>
    <row r="198" spans="131:137" x14ac:dyDescent="0.25">
      <c r="EA198" s="196"/>
      <c r="EB198" s="196"/>
      <c r="EC198" s="196"/>
      <c r="ED198" s="196"/>
      <c r="EE198" s="196"/>
      <c r="EF198" s="196"/>
      <c r="EG198" s="196"/>
    </row>
    <row r="199" spans="131:137" x14ac:dyDescent="0.25">
      <c r="EA199" s="196"/>
      <c r="EB199" s="196"/>
      <c r="EC199" s="196"/>
      <c r="ED199" s="196"/>
      <c r="EE199" s="196"/>
      <c r="EF199" s="196"/>
      <c r="EG199" s="196"/>
    </row>
    <row r="200" spans="131:137" x14ac:dyDescent="0.25">
      <c r="EA200" s="196"/>
      <c r="EB200" s="196"/>
      <c r="EC200" s="196"/>
      <c r="ED200" s="196"/>
      <c r="EE200" s="196"/>
      <c r="EF200" s="196"/>
      <c r="EG200" s="196"/>
    </row>
    <row r="201" spans="131:137" x14ac:dyDescent="0.25">
      <c r="EA201" s="196"/>
      <c r="EB201" s="196"/>
      <c r="EC201" s="196"/>
      <c r="ED201" s="196"/>
      <c r="EE201" s="196"/>
      <c r="EF201" s="196"/>
      <c r="EG201" s="196"/>
    </row>
    <row r="202" spans="131:137" x14ac:dyDescent="0.25">
      <c r="EA202" s="196"/>
      <c r="EB202" s="196"/>
      <c r="EC202" s="196"/>
      <c r="ED202" s="196"/>
      <c r="EE202" s="196"/>
      <c r="EF202" s="196"/>
      <c r="EG202" s="196"/>
    </row>
    <row r="203" spans="131:137" x14ac:dyDescent="0.25">
      <c r="EA203" s="196"/>
      <c r="EB203" s="196"/>
      <c r="EC203" s="196"/>
      <c r="ED203" s="196"/>
      <c r="EE203" s="196"/>
      <c r="EF203" s="196"/>
      <c r="EG203" s="196"/>
    </row>
    <row r="204" spans="131:137" x14ac:dyDescent="0.25">
      <c r="EA204" s="196"/>
      <c r="EB204" s="196"/>
      <c r="EC204" s="196"/>
      <c r="ED204" s="196"/>
      <c r="EE204" s="196"/>
      <c r="EF204" s="196"/>
      <c r="EG204" s="196"/>
    </row>
    <row r="205" spans="131:137" x14ac:dyDescent="0.25">
      <c r="EA205" s="196"/>
      <c r="EB205" s="196"/>
      <c r="EC205" s="196"/>
      <c r="ED205" s="196"/>
      <c r="EE205" s="196"/>
      <c r="EF205" s="196"/>
      <c r="EG205" s="196"/>
    </row>
    <row r="206" spans="131:137" x14ac:dyDescent="0.25">
      <c r="EA206" s="196"/>
      <c r="EB206" s="196"/>
      <c r="EC206" s="196"/>
      <c r="ED206" s="196"/>
      <c r="EE206" s="196"/>
      <c r="EF206" s="196"/>
      <c r="EG206" s="196"/>
    </row>
    <row r="207" spans="131:137" x14ac:dyDescent="0.25">
      <c r="EA207" s="196"/>
      <c r="EB207" s="196"/>
      <c r="EC207" s="196"/>
      <c r="ED207" s="196"/>
      <c r="EE207" s="196"/>
      <c r="EF207" s="196"/>
      <c r="EG207" s="196"/>
    </row>
    <row r="208" spans="131:137" x14ac:dyDescent="0.25">
      <c r="EA208" s="196"/>
      <c r="EB208" s="196"/>
      <c r="EC208" s="196"/>
      <c r="ED208" s="196"/>
      <c r="EE208" s="196"/>
      <c r="EF208" s="196"/>
      <c r="EG208" s="196"/>
    </row>
    <row r="209" spans="131:137" x14ac:dyDescent="0.25">
      <c r="EA209" s="196"/>
      <c r="EB209" s="196"/>
      <c r="EC209" s="196"/>
      <c r="ED209" s="196"/>
      <c r="EE209" s="196"/>
      <c r="EF209" s="196"/>
      <c r="EG209" s="196"/>
    </row>
    <row r="210" spans="131:137" x14ac:dyDescent="0.25">
      <c r="EA210" s="196"/>
      <c r="EB210" s="196"/>
      <c r="EC210" s="196"/>
      <c r="ED210" s="196"/>
      <c r="EE210" s="196"/>
      <c r="EF210" s="196"/>
      <c r="EG210" s="196"/>
    </row>
    <row r="211" spans="131:137" x14ac:dyDescent="0.25">
      <c r="EA211" s="196"/>
      <c r="EB211" s="196"/>
      <c r="EC211" s="196"/>
      <c r="ED211" s="196"/>
      <c r="EE211" s="196"/>
      <c r="EF211" s="196"/>
      <c r="EG211" s="196"/>
    </row>
    <row r="212" spans="131:137" x14ac:dyDescent="0.25">
      <c r="EA212" s="196"/>
      <c r="EB212" s="196"/>
      <c r="EC212" s="196"/>
      <c r="ED212" s="196"/>
      <c r="EE212" s="196"/>
      <c r="EF212" s="196"/>
      <c r="EG212" s="196"/>
    </row>
    <row r="213" spans="131:137" x14ac:dyDescent="0.25">
      <c r="EA213" s="196"/>
      <c r="EB213" s="196"/>
      <c r="EC213" s="196"/>
      <c r="ED213" s="196"/>
      <c r="EE213" s="196"/>
      <c r="EF213" s="196"/>
      <c r="EG213" s="196"/>
    </row>
    <row r="214" spans="131:137" x14ac:dyDescent="0.25">
      <c r="EA214" s="196"/>
      <c r="EB214" s="196"/>
      <c r="EC214" s="196"/>
      <c r="ED214" s="196"/>
      <c r="EE214" s="196"/>
      <c r="EF214" s="196"/>
      <c r="EG214" s="196"/>
    </row>
    <row r="215" spans="131:137" x14ac:dyDescent="0.25">
      <c r="EA215" s="196"/>
      <c r="EB215" s="196"/>
      <c r="EC215" s="196"/>
      <c r="ED215" s="196"/>
      <c r="EE215" s="196"/>
      <c r="EF215" s="196"/>
      <c r="EG215" s="196"/>
    </row>
    <row r="216" spans="131:137" x14ac:dyDescent="0.25">
      <c r="EA216" s="196"/>
      <c r="EB216" s="196"/>
      <c r="EC216" s="196"/>
      <c r="ED216" s="196"/>
      <c r="EE216" s="196"/>
      <c r="EF216" s="196"/>
      <c r="EG216" s="196"/>
    </row>
    <row r="217" spans="131:137" x14ac:dyDescent="0.25">
      <c r="EA217" s="196"/>
      <c r="EB217" s="196"/>
      <c r="EC217" s="196"/>
      <c r="ED217" s="196"/>
      <c r="EE217" s="196"/>
      <c r="EF217" s="196"/>
      <c r="EG217" s="196"/>
    </row>
    <row r="218" spans="131:137" x14ac:dyDescent="0.25">
      <c r="EA218" s="196"/>
      <c r="EB218" s="196"/>
      <c r="EC218" s="196"/>
      <c r="ED218" s="196"/>
      <c r="EE218" s="196"/>
      <c r="EF218" s="196"/>
      <c r="EG218" s="196"/>
    </row>
    <row r="219" spans="131:137" x14ac:dyDescent="0.25">
      <c r="EA219" s="196"/>
      <c r="EB219" s="196"/>
      <c r="EC219" s="196"/>
      <c r="ED219" s="196"/>
      <c r="EE219" s="196"/>
      <c r="EF219" s="196"/>
      <c r="EG219" s="196"/>
    </row>
    <row r="220" spans="131:137" x14ac:dyDescent="0.25">
      <c r="EA220" s="196"/>
      <c r="EB220" s="196"/>
      <c r="EC220" s="196"/>
      <c r="ED220" s="196"/>
      <c r="EE220" s="196"/>
      <c r="EF220" s="196"/>
      <c r="EG220" s="196"/>
    </row>
    <row r="221" spans="131:137" x14ac:dyDescent="0.25">
      <c r="EA221" s="196"/>
      <c r="EB221" s="196"/>
      <c r="EC221" s="196"/>
      <c r="ED221" s="196"/>
      <c r="EE221" s="196"/>
      <c r="EF221" s="196"/>
      <c r="EG221" s="196"/>
    </row>
    <row r="222" spans="131:137" x14ac:dyDescent="0.25">
      <c r="EA222" s="196"/>
      <c r="EB222" s="196"/>
      <c r="EC222" s="196"/>
      <c r="ED222" s="196"/>
      <c r="EE222" s="196"/>
      <c r="EF222" s="196"/>
      <c r="EG222" s="196"/>
    </row>
    <row r="223" spans="131:137" x14ac:dyDescent="0.25">
      <c r="EA223" s="196"/>
      <c r="EB223" s="196"/>
      <c r="EC223" s="196"/>
      <c r="ED223" s="196"/>
      <c r="EE223" s="196"/>
      <c r="EF223" s="196"/>
      <c r="EG223" s="196"/>
    </row>
    <row r="224" spans="131:137" x14ac:dyDescent="0.25">
      <c r="EA224" s="196"/>
      <c r="EB224" s="196"/>
      <c r="EC224" s="196"/>
      <c r="ED224" s="196"/>
      <c r="EE224" s="196"/>
      <c r="EF224" s="196"/>
      <c r="EG224" s="196"/>
    </row>
    <row r="225" spans="131:137" x14ac:dyDescent="0.25">
      <c r="EA225" s="196"/>
      <c r="EB225" s="196"/>
      <c r="EC225" s="196"/>
      <c r="ED225" s="196"/>
      <c r="EE225" s="196"/>
      <c r="EF225" s="196"/>
      <c r="EG225" s="196"/>
    </row>
    <row r="226" spans="131:137" x14ac:dyDescent="0.25">
      <c r="EA226" s="196"/>
      <c r="EB226" s="196"/>
      <c r="EC226" s="196"/>
      <c r="ED226" s="196"/>
      <c r="EE226" s="196"/>
      <c r="EF226" s="196"/>
      <c r="EG226" s="196"/>
    </row>
    <row r="227" spans="131:137" x14ac:dyDescent="0.25">
      <c r="EA227" s="196"/>
      <c r="EB227" s="196"/>
      <c r="EC227" s="196"/>
      <c r="ED227" s="196"/>
      <c r="EE227" s="196"/>
      <c r="EF227" s="196"/>
      <c r="EG227" s="196"/>
    </row>
    <row r="228" spans="131:137" x14ac:dyDescent="0.25">
      <c r="EA228" s="196"/>
      <c r="EB228" s="196"/>
      <c r="EC228" s="196"/>
      <c r="ED228" s="196"/>
      <c r="EE228" s="196"/>
      <c r="EF228" s="196"/>
      <c r="EG228" s="196"/>
    </row>
    <row r="229" spans="131:137" x14ac:dyDescent="0.25">
      <c r="EA229" s="196"/>
      <c r="EB229" s="196"/>
      <c r="EC229" s="196"/>
      <c r="ED229" s="196"/>
      <c r="EE229" s="196"/>
      <c r="EF229" s="196"/>
      <c r="EG229" s="196"/>
    </row>
    <row r="230" spans="131:137" x14ac:dyDescent="0.25">
      <c r="EA230" s="196"/>
      <c r="EB230" s="196"/>
      <c r="EC230" s="196"/>
      <c r="ED230" s="196"/>
      <c r="EE230" s="196"/>
      <c r="EF230" s="196"/>
      <c r="EG230" s="196"/>
    </row>
    <row r="231" spans="131:137" x14ac:dyDescent="0.25">
      <c r="EA231" s="196"/>
      <c r="EB231" s="196"/>
      <c r="EC231" s="196"/>
      <c r="ED231" s="196"/>
      <c r="EE231" s="196"/>
      <c r="EF231" s="196"/>
      <c r="EG231" s="196"/>
    </row>
    <row r="232" spans="131:137" x14ac:dyDescent="0.25">
      <c r="EA232" s="196"/>
      <c r="EB232" s="196"/>
      <c r="EC232" s="196"/>
      <c r="ED232" s="196"/>
      <c r="EE232" s="196"/>
      <c r="EF232" s="196"/>
      <c r="EG232" s="196"/>
    </row>
    <row r="233" spans="131:137" x14ac:dyDescent="0.25">
      <c r="EA233" s="196"/>
      <c r="EB233" s="196"/>
      <c r="EC233" s="196"/>
      <c r="ED233" s="196"/>
      <c r="EE233" s="196"/>
      <c r="EF233" s="196"/>
      <c r="EG233" s="196"/>
    </row>
    <row r="234" spans="131:137" x14ac:dyDescent="0.25">
      <c r="EA234" s="196"/>
      <c r="EB234" s="196"/>
      <c r="EC234" s="196"/>
      <c r="ED234" s="196"/>
      <c r="EE234" s="196"/>
      <c r="EF234" s="196"/>
      <c r="EG234" s="196"/>
    </row>
    <row r="235" spans="131:137" x14ac:dyDescent="0.25">
      <c r="EA235" s="196"/>
      <c r="EB235" s="196"/>
      <c r="EC235" s="196"/>
      <c r="ED235" s="196"/>
      <c r="EE235" s="196"/>
      <c r="EF235" s="196"/>
      <c r="EG235" s="196"/>
    </row>
    <row r="236" spans="131:137" x14ac:dyDescent="0.25">
      <c r="EA236" s="196"/>
      <c r="EB236" s="196"/>
      <c r="EC236" s="196"/>
      <c r="ED236" s="196"/>
      <c r="EE236" s="196"/>
      <c r="EF236" s="196"/>
      <c r="EG236" s="196"/>
    </row>
    <row r="237" spans="131:137" x14ac:dyDescent="0.25">
      <c r="EA237" s="196"/>
      <c r="EB237" s="196"/>
      <c r="EC237" s="196"/>
      <c r="ED237" s="196"/>
      <c r="EE237" s="196"/>
      <c r="EF237" s="196"/>
      <c r="EG237" s="196"/>
    </row>
    <row r="238" spans="131:137" x14ac:dyDescent="0.25">
      <c r="EA238" s="196"/>
      <c r="EB238" s="196"/>
      <c r="EC238" s="196"/>
      <c r="ED238" s="196"/>
      <c r="EE238" s="196"/>
      <c r="EF238" s="196"/>
      <c r="EG238" s="196"/>
    </row>
    <row r="239" spans="131:137" x14ac:dyDescent="0.25">
      <c r="EA239" s="196"/>
      <c r="EB239" s="196"/>
      <c r="EC239" s="196"/>
      <c r="ED239" s="196"/>
      <c r="EE239" s="196"/>
      <c r="EF239" s="196"/>
      <c r="EG239" s="196"/>
    </row>
    <row r="240" spans="131:137" x14ac:dyDescent="0.25">
      <c r="EA240" s="196"/>
      <c r="EB240" s="196"/>
      <c r="EC240" s="196"/>
      <c r="ED240" s="196"/>
      <c r="EE240" s="196"/>
      <c r="EF240" s="196"/>
      <c r="EG240" s="196"/>
    </row>
  </sheetData>
  <sheetProtection algorithmName="SHA-512" hashValue="K+F5e5AwGouL5RIT+dJpoqE4AN4erLkQmVTXEjn8TMAigndP+ru5GGAUgaSXuwbnlAIm/X/aEuZYK2FDmLCAXA==" saltValue="6TYicYIViUg6AZOPS2JN8A==" spinCount="100000" sheet="1" objects="1" scenarios="1"/>
  <mergeCells count="38">
    <mergeCell ref="C44:Q44"/>
    <mergeCell ref="S44:AG44"/>
    <mergeCell ref="C46:Q46"/>
    <mergeCell ref="S46:AG46"/>
    <mergeCell ref="AO44:AW44"/>
    <mergeCell ref="AO45:AW45"/>
    <mergeCell ref="S45:AG45"/>
    <mergeCell ref="C45:Q45"/>
    <mergeCell ref="AO4:AW4"/>
    <mergeCell ref="BS4:CA4"/>
    <mergeCell ref="BS44:CA44"/>
    <mergeCell ref="BS45:CA45"/>
    <mergeCell ref="AY45:BG45"/>
    <mergeCell ref="BI44:BQ44"/>
    <mergeCell ref="BI45:BQ45"/>
    <mergeCell ref="AY4:BG4"/>
    <mergeCell ref="BI4:BQ4"/>
    <mergeCell ref="CI4:CM4"/>
    <mergeCell ref="CO4:CS4"/>
    <mergeCell ref="CI44:CM48"/>
    <mergeCell ref="CO44:CS46"/>
    <mergeCell ref="CC4:CG4"/>
    <mergeCell ref="CC44:CG48"/>
    <mergeCell ref="EA2:EG2"/>
    <mergeCell ref="EA4:EG4"/>
    <mergeCell ref="EA44:EG44"/>
    <mergeCell ref="EA48:EG48"/>
    <mergeCell ref="CU44:DI44"/>
    <mergeCell ref="DK44:DY44"/>
    <mergeCell ref="CU45:DI45"/>
    <mergeCell ref="DK45:DY45"/>
    <mergeCell ref="CU46:DI46"/>
    <mergeCell ref="DK46:DY46"/>
    <mergeCell ref="EA49:EG49"/>
    <mergeCell ref="CU47:DI47"/>
    <mergeCell ref="DV47:DY47"/>
    <mergeCell ref="CU48:DI48"/>
    <mergeCell ref="DV48:DY48"/>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A3"/>
  <sheetViews>
    <sheetView workbookViewId="0"/>
  </sheetViews>
  <sheetFormatPr defaultColWidth="9.140625" defaultRowHeight="15" x14ac:dyDescent="0.25"/>
  <cols>
    <col min="1" max="1" width="92.7109375" style="1" customWidth="1"/>
    <col min="2" max="16384" width="9.140625" style="1"/>
  </cols>
  <sheetData>
    <row r="1" spans="1:1" ht="36" x14ac:dyDescent="0.55000000000000004">
      <c r="A1" s="10" t="s">
        <v>35</v>
      </c>
    </row>
    <row r="2" spans="1:1" ht="18.75" x14ac:dyDescent="0.3">
      <c r="A2" s="7"/>
    </row>
    <row r="3" spans="1:1" ht="18.75" x14ac:dyDescent="0.3">
      <c r="A3" s="7"/>
    </row>
  </sheetData>
  <sheetProtection algorithmName="SHA-512" hashValue="TXsSZpGPVInHNy+cKeAhxCNj2gzn91H2CHc/Br1cOGUuCMGvyu1+6+/5bp02nM/3Mg7zyArdSLARKq8QIE250w==" saltValue="F12t7nTfHSKuVNtx12dEVw==" spinCount="100000" sheet="1" objects="1" scenarios="1"/>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IB240"/>
  <sheetViews>
    <sheetView showGridLines="0" zoomScale="70" zoomScaleNormal="70" workbookViewId="0">
      <pane xSplit="3" ySplit="8" topLeftCell="D9" activePane="bottomRight" state="frozen"/>
      <selection pane="topRight" activeCell="D1" sqref="D1"/>
      <selection pane="bottomLeft" activeCell="A9" sqref="A9"/>
      <selection pane="bottomRight" activeCell="D9" sqref="D9"/>
    </sheetView>
  </sheetViews>
  <sheetFormatPr defaultColWidth="9.140625" defaultRowHeight="15" x14ac:dyDescent="0.25"/>
  <cols>
    <col min="1" max="1" width="3" style="182" customWidth="1"/>
    <col min="2" max="2" width="25.7109375" style="225" customWidth="1"/>
    <col min="3" max="3" width="3.140625" style="97" customWidth="1"/>
    <col min="4" max="4" width="14.85546875" style="225" customWidth="1"/>
    <col min="5" max="5" width="1.7109375" style="225" customWidth="1"/>
    <col min="6" max="6" width="12.7109375" style="225" customWidth="1"/>
    <col min="7" max="7" width="1.7109375" style="225" customWidth="1"/>
    <col min="8" max="8" width="14.5703125" style="225" customWidth="1"/>
    <col min="9" max="9" width="1.7109375" style="225" customWidth="1"/>
    <col min="10" max="10" width="15.7109375" style="225" customWidth="1"/>
    <col min="11" max="11" width="1.7109375" style="225" customWidth="1"/>
    <col min="12" max="12" width="14.85546875" style="225" customWidth="1"/>
    <col min="13" max="13" width="1.7109375" style="225" customWidth="1"/>
    <col min="14" max="14" width="15.5703125" style="225" customWidth="1"/>
    <col min="15" max="15" width="1.7109375" style="225" customWidth="1"/>
    <col min="16" max="16" width="16.42578125" style="225" customWidth="1"/>
    <col min="17" max="17" width="1.7109375" style="225" customWidth="1"/>
    <col min="18" max="18" width="61.28515625" style="225" customWidth="1"/>
    <col min="19" max="19" width="4" style="97" customWidth="1"/>
    <col min="20" max="20" width="17.85546875" style="225" customWidth="1"/>
    <col min="21" max="21" width="1.7109375" style="225" customWidth="1"/>
    <col min="22" max="22" width="14.85546875" style="225" customWidth="1"/>
    <col min="23" max="23" width="1.7109375" style="225" customWidth="1"/>
    <col min="24" max="24" width="14.5703125" style="225" customWidth="1"/>
    <col min="25" max="25" width="1.7109375" style="225" customWidth="1"/>
    <col min="26" max="26" width="13.140625" style="225" customWidth="1"/>
    <col min="27" max="27" width="1.7109375" style="225" customWidth="1"/>
    <col min="28" max="28" width="17.7109375" style="225" customWidth="1"/>
    <col min="29" max="29" width="1.7109375" style="225" customWidth="1"/>
    <col min="30" max="30" width="15.5703125" style="225" customWidth="1"/>
    <col min="31" max="31" width="1.7109375" style="225" customWidth="1"/>
    <col min="32" max="32" width="16.42578125" style="225" customWidth="1"/>
    <col min="33" max="33" width="1.7109375" style="225" customWidth="1"/>
    <col min="34" max="34" width="61.28515625" style="225" customWidth="1"/>
    <col min="35" max="35" width="4" style="97" customWidth="1"/>
    <col min="36" max="36" width="3.140625" style="97" customWidth="1"/>
    <col min="37" max="37" width="14.85546875" style="225" customWidth="1"/>
    <col min="38" max="38" width="1.7109375" style="225" customWidth="1"/>
    <col min="39" max="39" width="12.7109375" style="225" customWidth="1"/>
    <col min="40" max="40" width="1.7109375" style="225" customWidth="1"/>
    <col min="41" max="41" width="14.5703125" style="225" customWidth="1"/>
    <col min="42" max="42" width="1.7109375" style="225" customWidth="1"/>
    <col min="43" max="43" width="15.7109375" style="225" customWidth="1"/>
    <col min="44" max="44" width="1.7109375" style="225" customWidth="1"/>
    <col min="45" max="45" width="14.85546875" style="225" customWidth="1"/>
    <col min="46" max="46" width="1.7109375" style="225" customWidth="1"/>
    <col min="47" max="47" width="15.5703125" style="225" customWidth="1"/>
    <col min="48" max="48" width="1.7109375" style="225" customWidth="1"/>
    <col min="49" max="49" width="16.42578125" style="225" customWidth="1"/>
    <col min="50" max="50" width="1.7109375" style="225" customWidth="1"/>
    <col min="51" max="51" width="61.28515625" style="225" customWidth="1"/>
    <col min="52" max="52" width="4" style="97" customWidth="1"/>
    <col min="53" max="53" width="14.85546875" style="225" customWidth="1"/>
    <col min="54" max="54" width="1.7109375" style="225" customWidth="1"/>
    <col min="55" max="55" width="12.7109375" style="225" customWidth="1"/>
    <col min="56" max="56" width="1.7109375" style="225" customWidth="1"/>
    <col min="57" max="57" width="14.5703125" style="225" customWidth="1"/>
    <col min="58" max="58" width="1.7109375" style="225" customWidth="1"/>
    <col min="59" max="59" width="15.7109375" style="225" customWidth="1"/>
    <col min="60" max="60" width="1.7109375" style="225" customWidth="1"/>
    <col min="61" max="61" width="14.85546875" style="225" customWidth="1"/>
    <col min="62" max="62" width="1.7109375" style="225" customWidth="1"/>
    <col min="63" max="63" width="15.5703125" style="225" customWidth="1"/>
    <col min="64" max="64" width="1.7109375" style="225" customWidth="1"/>
    <col min="65" max="65" width="16.42578125" style="225" customWidth="1"/>
    <col min="66" max="66" width="1.7109375" style="225" customWidth="1"/>
    <col min="67" max="67" width="61.28515625" style="225" customWidth="1"/>
    <col min="68" max="68" width="3.140625" style="97" customWidth="1"/>
    <col min="69" max="69" width="14.85546875" style="225" customWidth="1"/>
    <col min="70" max="70" width="1.7109375" style="225" customWidth="1"/>
    <col min="71" max="71" width="12.7109375" style="225" customWidth="1"/>
    <col min="72" max="72" width="1.7109375" style="225" customWidth="1"/>
    <col min="73" max="73" width="14.5703125" style="225" customWidth="1"/>
    <col min="74" max="74" width="1.7109375" style="225" customWidth="1"/>
    <col min="75" max="75" width="15.7109375" style="225" customWidth="1"/>
    <col min="76" max="76" width="1.7109375" style="225" customWidth="1"/>
    <col min="77" max="77" width="14.85546875" style="225" customWidth="1"/>
    <col min="78" max="78" width="1.7109375" style="225" customWidth="1"/>
    <col min="79" max="79" width="15.5703125" style="225" customWidth="1"/>
    <col min="80" max="80" width="1.7109375" style="225" customWidth="1"/>
    <col min="81" max="81" width="16.42578125" style="225" customWidth="1"/>
    <col min="82" max="82" width="1.7109375" style="225" customWidth="1"/>
    <col min="83" max="83" width="61.28515625" style="225" customWidth="1"/>
    <col min="84" max="84" width="4" style="97" customWidth="1"/>
    <col min="85" max="85" width="14.85546875" style="225" customWidth="1"/>
    <col min="86" max="86" width="1.7109375" style="225" customWidth="1"/>
    <col min="87" max="87" width="12.7109375" style="225" customWidth="1"/>
    <col min="88" max="88" width="1.7109375" style="225" customWidth="1"/>
    <col min="89" max="89" width="14.5703125" style="225" customWidth="1"/>
    <col min="90" max="90" width="1.7109375" style="225" customWidth="1"/>
    <col min="91" max="91" width="15.7109375" style="225" customWidth="1"/>
    <col min="92" max="92" width="1.7109375" style="225" customWidth="1"/>
    <col min="93" max="93" width="14.85546875" style="225" customWidth="1"/>
    <col min="94" max="94" width="1.7109375" style="225" customWidth="1"/>
    <col min="95" max="95" width="15.5703125" style="225" customWidth="1"/>
    <col min="96" max="96" width="1.7109375" style="225" customWidth="1"/>
    <col min="97" max="97" width="16.42578125" style="225" customWidth="1"/>
    <col min="98" max="98" width="1.7109375" style="225" customWidth="1"/>
    <col min="99" max="99" width="61.28515625" style="225" customWidth="1"/>
    <col min="100" max="100" width="4" style="97" customWidth="1"/>
    <col min="101" max="101" width="9.140625" style="97"/>
    <col min="102" max="102" width="2.5703125" style="97" customWidth="1"/>
    <col min="103" max="103" width="9.140625" style="97"/>
    <col min="104" max="104" width="2.140625" style="97" customWidth="1"/>
    <col min="105" max="105" width="93.42578125" style="97" customWidth="1"/>
    <col min="106" max="106" width="3.140625" style="97" customWidth="1"/>
    <col min="107" max="107" width="13.5703125" style="97" customWidth="1"/>
    <col min="108" max="108" width="1.7109375" style="97" customWidth="1"/>
    <col min="109" max="109" width="15.42578125" style="97" bestFit="1" customWidth="1"/>
    <col min="110" max="110" width="2.140625" style="97" customWidth="1"/>
    <col min="111" max="111" width="16.42578125" style="97" customWidth="1"/>
    <col min="112" max="112" width="2.28515625" style="97" customWidth="1"/>
    <col min="113" max="113" width="17" style="97" customWidth="1"/>
    <col min="114" max="114" width="3" style="97" customWidth="1"/>
    <col min="115" max="115" width="57.140625" style="97" customWidth="1"/>
    <col min="116" max="116" width="5" style="97" customWidth="1"/>
    <col min="117" max="117" width="13.5703125" style="97" customWidth="1"/>
    <col min="118" max="118" width="1.7109375" style="97" customWidth="1"/>
    <col min="119" max="119" width="16.42578125" style="97" bestFit="1" customWidth="1"/>
    <col min="120" max="120" width="2.140625" style="97" customWidth="1"/>
    <col min="121" max="121" width="16.42578125" style="97" customWidth="1"/>
    <col min="122" max="122" width="2.28515625" style="97" customWidth="1"/>
    <col min="123" max="123" width="17" style="97" customWidth="1"/>
    <col min="124" max="124" width="3" style="97" customWidth="1"/>
    <col min="125" max="125" width="57.140625" style="97" customWidth="1"/>
    <col min="126" max="126" width="5" style="97" customWidth="1"/>
    <col min="127" max="127" width="17.7109375" style="97" customWidth="1"/>
    <col min="128" max="128" width="1.7109375" style="97" customWidth="1"/>
    <col min="129" max="129" width="15" style="97" customWidth="1"/>
    <col min="130" max="130" width="2.140625" style="97" customWidth="1"/>
    <col min="131" max="131" width="16.42578125" style="97" customWidth="1"/>
    <col min="132" max="132" width="2.28515625" style="97" customWidth="1"/>
    <col min="133" max="133" width="17" style="97" customWidth="1"/>
    <col min="134" max="134" width="3" style="97" customWidth="1"/>
    <col min="135" max="135" width="57.140625" style="97" customWidth="1"/>
    <col min="136" max="136" width="5" style="97" customWidth="1"/>
    <col min="137" max="137" width="4.140625" style="97" customWidth="1"/>
    <col min="138" max="138" width="14.85546875" style="225" customWidth="1"/>
    <col min="139" max="139" width="1.7109375" style="225" customWidth="1"/>
    <col min="140" max="140" width="14.85546875" style="225" customWidth="1"/>
    <col min="141" max="141" width="1.7109375" style="225" customWidth="1"/>
    <col min="142" max="142" width="31" style="225" bestFit="1" customWidth="1"/>
    <col min="143" max="143" width="1.7109375" style="225" customWidth="1"/>
    <col min="144" max="144" width="55.85546875" style="238" customWidth="1"/>
    <col min="145" max="145" width="4.140625" style="97" customWidth="1"/>
    <col min="146" max="146" width="14.85546875" style="225" customWidth="1"/>
    <col min="147" max="148" width="1.7109375" style="225" customWidth="1"/>
    <col min="149" max="149" width="31" style="225" bestFit="1" customWidth="1"/>
    <col min="150" max="150" width="1.7109375" style="225" customWidth="1"/>
    <col min="151" max="151" width="78.5703125" style="238" customWidth="1"/>
    <col min="152" max="152" width="4.140625" style="97" customWidth="1"/>
    <col min="153" max="153" width="14.85546875" style="225" customWidth="1"/>
    <col min="154" max="155" width="1.7109375" style="225" customWidth="1"/>
    <col min="156" max="156" width="31" style="225" bestFit="1" customWidth="1"/>
    <col min="157" max="157" width="1.7109375" style="225" customWidth="1"/>
    <col min="158" max="158" width="78.5703125" style="238" customWidth="1"/>
    <col min="159" max="159" width="4.140625" style="97" customWidth="1"/>
    <col min="160" max="160" width="14.85546875" style="225" customWidth="1"/>
    <col min="161" max="162" width="1.7109375" style="225" customWidth="1"/>
    <col min="163" max="163" width="31" style="225" bestFit="1" customWidth="1"/>
    <col min="164" max="164" width="1.7109375" style="225" customWidth="1"/>
    <col min="165" max="165" width="78.5703125" style="238" customWidth="1"/>
    <col min="166" max="166" width="4.140625" style="97" customWidth="1"/>
    <col min="167" max="167" width="16" style="225" customWidth="1"/>
    <col min="168" max="169" width="1.7109375" style="225" customWidth="1"/>
    <col min="170" max="170" width="31" style="225" bestFit="1" customWidth="1"/>
    <col min="171" max="171" width="1.7109375" style="225" customWidth="1"/>
    <col min="172" max="172" width="78.5703125" style="238" customWidth="1"/>
    <col min="173" max="173" width="4.140625" style="97" customWidth="1"/>
    <col min="174" max="174" width="14.85546875" style="225" customWidth="1"/>
    <col min="175" max="176" width="1.7109375" style="225" customWidth="1"/>
    <col min="177" max="177" width="31" style="225" bestFit="1" customWidth="1"/>
    <col min="178" max="178" width="1.7109375" style="225" customWidth="1"/>
    <col min="179" max="179" width="78.5703125" style="238" customWidth="1"/>
    <col min="180" max="180" width="4.140625" style="97" customWidth="1"/>
    <col min="181" max="181" width="14.7109375" style="225" customWidth="1"/>
    <col min="182" max="182" width="1.7109375" style="225" customWidth="1"/>
    <col min="183" max="183" width="14.28515625" style="225" customWidth="1"/>
    <col min="184" max="184" width="1.7109375" style="225" customWidth="1"/>
    <col min="185" max="185" width="13.42578125" style="225" customWidth="1"/>
    <col min="186" max="186" width="1.7109375" style="225" customWidth="1"/>
    <col min="187" max="187" width="14" style="225" customWidth="1"/>
    <col min="188" max="188" width="1.7109375" style="225" customWidth="1"/>
    <col min="189" max="189" width="13.42578125" style="225" customWidth="1"/>
    <col min="190" max="190" width="1.7109375" style="225" customWidth="1"/>
    <col min="191" max="191" width="14" style="225" customWidth="1"/>
    <col min="192" max="192" width="1.7109375" style="225" customWidth="1"/>
    <col min="193" max="193" width="27.140625" style="325" bestFit="1" customWidth="1"/>
    <col min="194" max="194" width="1.7109375" style="225" customWidth="1"/>
    <col min="195" max="195" width="53.5703125" style="225" customWidth="1"/>
    <col min="196" max="196" width="4.28515625" style="97" customWidth="1"/>
    <col min="197" max="197" width="14.7109375" style="225" customWidth="1"/>
    <col min="198" max="198" width="1.7109375" style="225" customWidth="1"/>
    <col min="199" max="199" width="14.28515625" style="225" customWidth="1"/>
    <col min="200" max="200" width="1.7109375" style="225" customWidth="1"/>
    <col min="201" max="201" width="13.42578125" style="225" customWidth="1"/>
    <col min="202" max="202" width="1.7109375" style="225" customWidth="1"/>
    <col min="203" max="203" width="14" style="225" customWidth="1"/>
    <col min="204" max="204" width="1.7109375" style="225" customWidth="1"/>
    <col min="205" max="205" width="13.42578125" style="225" customWidth="1"/>
    <col min="206" max="206" width="1.7109375" style="225" customWidth="1"/>
    <col min="207" max="207" width="14" style="225" customWidth="1"/>
    <col min="208" max="208" width="1.7109375" style="225" customWidth="1"/>
    <col min="209" max="209" width="27.140625" style="325" bestFit="1" customWidth="1"/>
    <col min="210" max="210" width="1.7109375" style="225" customWidth="1"/>
    <col min="211" max="211" width="55.5703125" style="225" customWidth="1"/>
    <col min="212" max="212" width="3.28515625" style="97" customWidth="1"/>
    <col min="213" max="213" width="35.42578125" style="97" customWidth="1"/>
    <col min="214" max="214" width="1.7109375" style="97" customWidth="1"/>
    <col min="215" max="215" width="32" style="97" customWidth="1"/>
    <col min="216" max="216" width="1.7109375" style="97" customWidth="1"/>
    <col min="217" max="217" width="50" style="97" customWidth="1"/>
    <col min="218" max="218" width="2.7109375" style="97" customWidth="1"/>
    <col min="219" max="219" width="22.85546875" style="97" customWidth="1"/>
    <col min="220" max="220" width="3.5703125" style="97" customWidth="1"/>
    <col min="221" max="221" width="22.85546875" style="97" customWidth="1"/>
    <col min="222" max="222" width="1.7109375" style="97" customWidth="1"/>
    <col min="223" max="223" width="23.28515625" style="97" bestFit="1" customWidth="1"/>
    <col min="224" max="224" width="1.7109375" style="97" customWidth="1"/>
    <col min="225" max="225" width="35.85546875" style="97" customWidth="1"/>
    <col min="226" max="226" width="3.85546875" style="97" customWidth="1"/>
    <col min="227" max="227" width="37.5703125" style="97" customWidth="1"/>
    <col min="228" max="228" width="8.5703125" style="97" customWidth="1"/>
    <col min="229" max="16384" width="9.140625" style="97"/>
  </cols>
  <sheetData>
    <row r="1" spans="1:227" x14ac:dyDescent="0.25">
      <c r="A1" s="182" t="s">
        <v>412</v>
      </c>
      <c r="B1" s="183"/>
      <c r="D1" s="234" t="s">
        <v>35</v>
      </c>
      <c r="E1" s="234"/>
      <c r="F1" s="234"/>
      <c r="G1" s="234"/>
      <c r="H1" s="234"/>
      <c r="I1" s="234"/>
      <c r="J1" s="234"/>
      <c r="K1" s="234"/>
      <c r="L1" s="234"/>
      <c r="M1" s="234"/>
      <c r="N1" s="234"/>
      <c r="O1" s="234"/>
      <c r="P1" s="234"/>
      <c r="Q1" s="234"/>
      <c r="R1" s="184"/>
      <c r="T1" s="234" t="s">
        <v>35</v>
      </c>
      <c r="U1" s="234"/>
      <c r="V1" s="234"/>
      <c r="W1" s="234"/>
      <c r="X1" s="234"/>
      <c r="Y1" s="234"/>
      <c r="Z1" s="234"/>
      <c r="AA1" s="234"/>
      <c r="AB1" s="234"/>
      <c r="AC1" s="234"/>
      <c r="AD1" s="234"/>
      <c r="AE1" s="234"/>
      <c r="AF1" s="234"/>
      <c r="AG1" s="234"/>
      <c r="AH1" s="184"/>
      <c r="AK1" s="234" t="s">
        <v>35</v>
      </c>
      <c r="AL1" s="234"/>
      <c r="AM1" s="234"/>
      <c r="AN1" s="234"/>
      <c r="AO1" s="234"/>
      <c r="AP1" s="234"/>
      <c r="AQ1" s="234"/>
      <c r="AR1" s="234"/>
      <c r="AS1" s="234"/>
      <c r="AT1" s="234"/>
      <c r="AU1" s="234"/>
      <c r="AV1" s="234"/>
      <c r="AW1" s="234"/>
      <c r="AX1" s="234"/>
      <c r="AY1" s="184"/>
      <c r="BA1" s="234" t="s">
        <v>35</v>
      </c>
      <c r="BB1" s="234"/>
      <c r="BC1" s="234"/>
      <c r="BD1" s="234"/>
      <c r="BE1" s="234"/>
      <c r="BF1" s="234"/>
      <c r="BG1" s="234"/>
      <c r="BH1" s="234"/>
      <c r="BI1" s="234"/>
      <c r="BJ1" s="234"/>
      <c r="BK1" s="234"/>
      <c r="BL1" s="234"/>
      <c r="BM1" s="234"/>
      <c r="BN1" s="234"/>
      <c r="BO1" s="184"/>
      <c r="BQ1" s="234" t="s">
        <v>35</v>
      </c>
      <c r="BR1" s="234"/>
      <c r="BS1" s="234"/>
      <c r="BT1" s="234"/>
      <c r="BU1" s="234"/>
      <c r="BV1" s="234"/>
      <c r="BW1" s="234"/>
      <c r="BX1" s="234"/>
      <c r="BY1" s="234"/>
      <c r="BZ1" s="234"/>
      <c r="CA1" s="234"/>
      <c r="CB1" s="234"/>
      <c r="CC1" s="234"/>
      <c r="CD1" s="234"/>
      <c r="CE1" s="184"/>
      <c r="CG1" s="234" t="s">
        <v>35</v>
      </c>
      <c r="CH1" s="234"/>
      <c r="CI1" s="234"/>
      <c r="CJ1" s="234"/>
      <c r="CK1" s="234"/>
      <c r="CL1" s="234"/>
      <c r="CM1" s="234"/>
      <c r="CN1" s="234"/>
      <c r="CO1" s="234"/>
      <c r="CP1" s="234"/>
      <c r="CQ1" s="234"/>
      <c r="CR1" s="234"/>
      <c r="CS1" s="234"/>
      <c r="CT1" s="234"/>
      <c r="CU1" s="184"/>
      <c r="CW1" s="182" t="s">
        <v>35</v>
      </c>
      <c r="DC1" s="182" t="s">
        <v>35</v>
      </c>
      <c r="DM1" s="182" t="s">
        <v>35</v>
      </c>
      <c r="DW1" s="182" t="s">
        <v>35</v>
      </c>
      <c r="EH1" s="234" t="s">
        <v>35</v>
      </c>
      <c r="EI1" s="234"/>
      <c r="EJ1" s="234"/>
      <c r="EK1" s="234"/>
      <c r="EL1" s="234"/>
      <c r="EM1" s="234"/>
      <c r="EN1" s="125"/>
      <c r="EP1" s="234" t="s">
        <v>35</v>
      </c>
      <c r="EQ1" s="234"/>
      <c r="ER1" s="234"/>
      <c r="ES1" s="234"/>
      <c r="ET1" s="234"/>
      <c r="EU1" s="125"/>
      <c r="EW1" s="234" t="s">
        <v>35</v>
      </c>
      <c r="EX1" s="234"/>
      <c r="EY1" s="234"/>
      <c r="EZ1" s="234"/>
      <c r="FA1" s="234"/>
      <c r="FB1" s="125"/>
      <c r="FD1" s="234" t="s">
        <v>35</v>
      </c>
      <c r="FE1" s="234"/>
      <c r="FF1" s="234"/>
      <c r="FG1" s="234"/>
      <c r="FH1" s="234"/>
      <c r="FI1" s="125"/>
      <c r="FK1" s="234" t="s">
        <v>35</v>
      </c>
      <c r="FL1" s="234"/>
      <c r="FM1" s="234"/>
      <c r="FN1" s="234"/>
      <c r="FO1" s="234"/>
      <c r="FP1" s="125"/>
      <c r="FR1" s="234" t="s">
        <v>35</v>
      </c>
      <c r="FS1" s="234"/>
      <c r="FT1" s="234"/>
      <c r="FU1" s="234"/>
      <c r="FV1" s="234"/>
      <c r="FW1" s="125"/>
      <c r="FY1" s="234" t="s">
        <v>35</v>
      </c>
      <c r="GO1" s="234" t="s">
        <v>35</v>
      </c>
      <c r="HE1" s="234" t="s">
        <v>35</v>
      </c>
      <c r="HF1" s="234"/>
      <c r="HG1" s="234"/>
      <c r="HH1" s="234"/>
      <c r="HI1" s="234"/>
      <c r="HJ1" s="234"/>
      <c r="HK1" s="236"/>
      <c r="HM1" s="234" t="s">
        <v>35</v>
      </c>
      <c r="HN1" s="234"/>
      <c r="HO1" s="234"/>
      <c r="HP1" s="234"/>
      <c r="HQ1" s="234"/>
      <c r="HR1" s="234"/>
      <c r="HS1" s="236"/>
    </row>
    <row r="2" spans="1:227" x14ac:dyDescent="0.25">
      <c r="A2" s="182" t="s">
        <v>413</v>
      </c>
      <c r="B2" s="183"/>
      <c r="D2" s="234" t="s">
        <v>522</v>
      </c>
      <c r="E2" s="234"/>
      <c r="F2" s="234"/>
      <c r="G2" s="234"/>
      <c r="H2" s="234"/>
      <c r="I2" s="234"/>
      <c r="J2" s="234"/>
      <c r="K2" s="234"/>
      <c r="L2" s="234"/>
      <c r="M2" s="234"/>
      <c r="N2" s="234"/>
      <c r="O2" s="234"/>
      <c r="P2" s="234"/>
      <c r="Q2" s="234"/>
      <c r="R2" s="184"/>
      <c r="T2" s="234" t="s">
        <v>522</v>
      </c>
      <c r="U2" s="234"/>
      <c r="V2" s="234"/>
      <c r="W2" s="234"/>
      <c r="X2" s="234"/>
      <c r="Y2" s="234"/>
      <c r="Z2" s="234"/>
      <c r="AA2" s="234"/>
      <c r="AB2" s="234"/>
      <c r="AC2" s="234"/>
      <c r="AD2" s="234"/>
      <c r="AE2" s="234"/>
      <c r="AF2" s="234"/>
      <c r="AG2" s="234"/>
      <c r="AH2" s="184"/>
      <c r="AK2" s="234" t="s">
        <v>522</v>
      </c>
      <c r="AL2" s="234"/>
      <c r="AM2" s="234"/>
      <c r="AN2" s="234"/>
      <c r="AO2" s="234"/>
      <c r="AP2" s="234"/>
      <c r="AQ2" s="234"/>
      <c r="AR2" s="234"/>
      <c r="AS2" s="234"/>
      <c r="AT2" s="234"/>
      <c r="AU2" s="234"/>
      <c r="AV2" s="234"/>
      <c r="AW2" s="234"/>
      <c r="AX2" s="234"/>
      <c r="AY2" s="184"/>
      <c r="BA2" s="234" t="s">
        <v>522</v>
      </c>
      <c r="BB2" s="234"/>
      <c r="BC2" s="234"/>
      <c r="BD2" s="234"/>
      <c r="BE2" s="234"/>
      <c r="BF2" s="234"/>
      <c r="BG2" s="234"/>
      <c r="BH2" s="234"/>
      <c r="BI2" s="234"/>
      <c r="BJ2" s="234"/>
      <c r="BK2" s="234"/>
      <c r="BL2" s="234"/>
      <c r="BM2" s="234"/>
      <c r="BN2" s="234"/>
      <c r="BO2" s="184"/>
      <c r="BQ2" s="234" t="s">
        <v>522</v>
      </c>
      <c r="BR2" s="234"/>
      <c r="BS2" s="234"/>
      <c r="BT2" s="234"/>
      <c r="BU2" s="234"/>
      <c r="BV2" s="234"/>
      <c r="BW2" s="234"/>
      <c r="BX2" s="234"/>
      <c r="BY2" s="234"/>
      <c r="BZ2" s="234"/>
      <c r="CA2" s="234"/>
      <c r="CB2" s="234"/>
      <c r="CC2" s="234"/>
      <c r="CD2" s="234"/>
      <c r="CE2" s="184"/>
      <c r="CG2" s="234" t="s">
        <v>522</v>
      </c>
      <c r="CH2" s="234"/>
      <c r="CI2" s="234"/>
      <c r="CJ2" s="234"/>
      <c r="CK2" s="234"/>
      <c r="CL2" s="234"/>
      <c r="CM2" s="234"/>
      <c r="CN2" s="234"/>
      <c r="CO2" s="234"/>
      <c r="CP2" s="234"/>
      <c r="CQ2" s="234"/>
      <c r="CR2" s="234"/>
      <c r="CS2" s="234"/>
      <c r="CT2" s="234"/>
      <c r="CU2" s="184"/>
      <c r="CW2" s="182" t="s">
        <v>519</v>
      </c>
      <c r="DC2" s="234" t="s">
        <v>638</v>
      </c>
      <c r="DM2" s="234" t="s">
        <v>639</v>
      </c>
      <c r="DW2" s="234" t="s">
        <v>642</v>
      </c>
      <c r="EH2" s="234" t="s">
        <v>606</v>
      </c>
      <c r="EI2" s="234"/>
      <c r="EJ2" s="234"/>
      <c r="EK2" s="234"/>
      <c r="EL2" s="234"/>
      <c r="EM2" s="234"/>
      <c r="EN2" s="125"/>
      <c r="EP2" s="234" t="s">
        <v>651</v>
      </c>
      <c r="EQ2" s="234"/>
      <c r="ER2" s="234"/>
      <c r="ES2" s="234"/>
      <c r="ET2" s="234"/>
      <c r="EU2" s="125"/>
      <c r="EW2" s="234" t="s">
        <v>607</v>
      </c>
      <c r="EX2" s="234"/>
      <c r="EY2" s="234"/>
      <c r="EZ2" s="234"/>
      <c r="FA2" s="234"/>
      <c r="FB2" s="125"/>
      <c r="FD2" s="234" t="s">
        <v>608</v>
      </c>
      <c r="FE2" s="234"/>
      <c r="FF2" s="234"/>
      <c r="FG2" s="234"/>
      <c r="FH2" s="234"/>
      <c r="FI2" s="125"/>
      <c r="FK2" s="234" t="s">
        <v>658</v>
      </c>
      <c r="FL2" s="234"/>
      <c r="FM2" s="234"/>
      <c r="FN2" s="234"/>
      <c r="FO2" s="234"/>
      <c r="FP2" s="125"/>
      <c r="FR2" s="234" t="s">
        <v>662</v>
      </c>
      <c r="FS2" s="234"/>
      <c r="FT2" s="234"/>
      <c r="FU2" s="234"/>
      <c r="FV2" s="234"/>
      <c r="FW2" s="125"/>
      <c r="FY2" s="234" t="s">
        <v>548</v>
      </c>
      <c r="GO2" s="234" t="s">
        <v>548</v>
      </c>
      <c r="HE2" s="256" t="s">
        <v>667</v>
      </c>
      <c r="HF2" s="256"/>
      <c r="HG2" s="256"/>
      <c r="HH2" s="256"/>
      <c r="HI2" s="256"/>
      <c r="HJ2" s="256"/>
      <c r="HK2" s="256"/>
      <c r="HM2" s="256" t="s">
        <v>667</v>
      </c>
      <c r="HN2" s="256"/>
      <c r="HO2" s="256"/>
      <c r="HP2" s="256"/>
      <c r="HQ2" s="256"/>
      <c r="HR2" s="256"/>
      <c r="HS2" s="256"/>
    </row>
    <row r="3" spans="1:227" x14ac:dyDescent="0.25">
      <c r="A3" s="182" t="s">
        <v>414</v>
      </c>
      <c r="B3" s="183"/>
      <c r="D3" s="234" t="s">
        <v>695</v>
      </c>
      <c r="E3" s="234"/>
      <c r="F3" s="234"/>
      <c r="G3" s="234"/>
      <c r="H3" s="234"/>
      <c r="I3" s="234"/>
      <c r="J3" s="234"/>
      <c r="K3" s="234"/>
      <c r="L3" s="234"/>
      <c r="M3" s="234"/>
      <c r="N3" s="234"/>
      <c r="O3" s="234"/>
      <c r="P3" s="234"/>
      <c r="Q3" s="234"/>
      <c r="R3" s="184"/>
      <c r="T3" s="234" t="s">
        <v>696</v>
      </c>
      <c r="U3" s="234"/>
      <c r="V3" s="234"/>
      <c r="W3" s="234"/>
      <c r="X3" s="234"/>
      <c r="Y3" s="234"/>
      <c r="Z3" s="234"/>
      <c r="AA3" s="234"/>
      <c r="AB3" s="234"/>
      <c r="AC3" s="234"/>
      <c r="AD3" s="234"/>
      <c r="AE3" s="234"/>
      <c r="AF3" s="234"/>
      <c r="AG3" s="234"/>
      <c r="AH3" s="184"/>
      <c r="AK3" s="234" t="s">
        <v>697</v>
      </c>
      <c r="AL3" s="234"/>
      <c r="AM3" s="234"/>
      <c r="AN3" s="234"/>
      <c r="AO3" s="234"/>
      <c r="AP3" s="234"/>
      <c r="AQ3" s="234"/>
      <c r="AR3" s="234"/>
      <c r="AS3" s="234"/>
      <c r="AT3" s="234"/>
      <c r="AU3" s="234"/>
      <c r="AV3" s="234"/>
      <c r="AW3" s="234"/>
      <c r="AX3" s="234"/>
      <c r="AY3" s="184"/>
      <c r="BA3" s="234" t="s">
        <v>698</v>
      </c>
      <c r="BB3" s="234"/>
      <c r="BC3" s="234"/>
      <c r="BD3" s="234"/>
      <c r="BE3" s="234"/>
      <c r="BF3" s="234"/>
      <c r="BG3" s="234"/>
      <c r="BH3" s="234"/>
      <c r="BI3" s="234"/>
      <c r="BJ3" s="234"/>
      <c r="BK3" s="234"/>
      <c r="BL3" s="234"/>
      <c r="BM3" s="234"/>
      <c r="BN3" s="234"/>
      <c r="BO3" s="184"/>
      <c r="BQ3" s="234" t="s">
        <v>699</v>
      </c>
      <c r="BR3" s="234"/>
      <c r="BS3" s="234"/>
      <c r="BT3" s="234"/>
      <c r="BU3" s="234"/>
      <c r="BV3" s="234"/>
      <c r="BW3" s="234"/>
      <c r="BX3" s="234"/>
      <c r="BY3" s="234"/>
      <c r="BZ3" s="234"/>
      <c r="CA3" s="234"/>
      <c r="CB3" s="234"/>
      <c r="CC3" s="234"/>
      <c r="CD3" s="234"/>
      <c r="CE3" s="184"/>
      <c r="CG3" s="234" t="s">
        <v>700</v>
      </c>
      <c r="CH3" s="234"/>
      <c r="CI3" s="234"/>
      <c r="CJ3" s="234"/>
      <c r="CK3" s="234"/>
      <c r="CL3" s="234"/>
      <c r="CM3" s="234"/>
      <c r="CN3" s="234"/>
      <c r="CO3" s="234"/>
      <c r="CP3" s="234"/>
      <c r="CQ3" s="234"/>
      <c r="CR3" s="234"/>
      <c r="CS3" s="234"/>
      <c r="CT3" s="234"/>
      <c r="CU3" s="184"/>
      <c r="CW3" s="182">
        <v>128</v>
      </c>
      <c r="DC3" s="182" t="s">
        <v>701</v>
      </c>
      <c r="DM3" s="182" t="s">
        <v>702</v>
      </c>
      <c r="DW3" s="182" t="s">
        <v>703</v>
      </c>
      <c r="EH3" s="234" t="s">
        <v>704</v>
      </c>
      <c r="EI3" s="234"/>
      <c r="EJ3" s="234"/>
      <c r="EK3" s="234"/>
      <c r="EL3" s="234"/>
      <c r="EM3" s="234"/>
      <c r="EN3" s="125"/>
      <c r="EP3" s="234">
        <v>140</v>
      </c>
      <c r="EQ3" s="234"/>
      <c r="ER3" s="234"/>
      <c r="ES3" s="234"/>
      <c r="ET3" s="234"/>
      <c r="EU3" s="125"/>
      <c r="EW3" s="234">
        <v>141</v>
      </c>
      <c r="EX3" s="234"/>
      <c r="EY3" s="234"/>
      <c r="EZ3" s="234"/>
      <c r="FA3" s="234"/>
      <c r="FB3" s="125"/>
      <c r="FD3" s="234">
        <v>142</v>
      </c>
      <c r="FE3" s="234"/>
      <c r="FF3" s="234"/>
      <c r="FG3" s="234"/>
      <c r="FH3" s="234"/>
      <c r="FI3" s="125"/>
      <c r="FK3" s="234">
        <v>143</v>
      </c>
      <c r="FL3" s="234"/>
      <c r="FM3" s="234"/>
      <c r="FN3" s="234"/>
      <c r="FO3" s="234"/>
      <c r="FP3" s="125"/>
      <c r="FR3" s="234">
        <v>144</v>
      </c>
      <c r="FS3" s="234"/>
      <c r="FT3" s="234"/>
      <c r="FU3" s="234"/>
      <c r="FV3" s="234"/>
      <c r="FW3" s="125"/>
      <c r="FY3" s="234" t="s">
        <v>705</v>
      </c>
      <c r="GO3" s="234" t="s">
        <v>706</v>
      </c>
      <c r="HE3" s="236" t="s">
        <v>713</v>
      </c>
      <c r="HF3" s="236"/>
      <c r="HG3" s="236"/>
      <c r="HH3" s="236"/>
      <c r="HI3" s="236"/>
      <c r="HJ3" s="236"/>
      <c r="HK3" s="236"/>
      <c r="HM3" s="236" t="s">
        <v>714</v>
      </c>
      <c r="HN3" s="236"/>
      <c r="HO3" s="236"/>
      <c r="HP3" s="236"/>
      <c r="HQ3" s="236"/>
      <c r="HR3" s="236"/>
      <c r="HS3" s="236"/>
    </row>
    <row r="4" spans="1:227" ht="34.5" customHeight="1" x14ac:dyDescent="0.25">
      <c r="A4" s="182" t="s">
        <v>415</v>
      </c>
      <c r="B4" s="183"/>
      <c r="D4" s="263" t="s">
        <v>468</v>
      </c>
      <c r="E4" s="263"/>
      <c r="F4" s="263"/>
      <c r="G4" s="263"/>
      <c r="H4" s="263"/>
      <c r="I4" s="263"/>
      <c r="J4" s="263"/>
      <c r="K4" s="263"/>
      <c r="L4" s="263"/>
      <c r="M4" s="263"/>
      <c r="N4" s="263"/>
      <c r="O4" s="263"/>
      <c r="P4" s="263"/>
      <c r="Q4" s="263"/>
      <c r="R4" s="263"/>
      <c r="T4" s="263" t="s">
        <v>468</v>
      </c>
      <c r="U4" s="263"/>
      <c r="V4" s="263"/>
      <c r="W4" s="263"/>
      <c r="X4" s="263"/>
      <c r="Y4" s="263"/>
      <c r="Z4" s="263"/>
      <c r="AA4" s="263"/>
      <c r="AB4" s="263"/>
      <c r="AC4" s="263"/>
      <c r="AD4" s="263"/>
      <c r="AE4" s="263"/>
      <c r="AF4" s="263"/>
      <c r="AG4" s="263"/>
      <c r="AH4" s="263"/>
      <c r="AK4" s="263" t="s">
        <v>469</v>
      </c>
      <c r="AL4" s="263"/>
      <c r="AM4" s="263"/>
      <c r="AN4" s="263"/>
      <c r="AO4" s="263"/>
      <c r="AP4" s="263"/>
      <c r="AQ4" s="263"/>
      <c r="AR4" s="263"/>
      <c r="AS4" s="263"/>
      <c r="AT4" s="263"/>
      <c r="AU4" s="263"/>
      <c r="AV4" s="263"/>
      <c r="AW4" s="263"/>
      <c r="AX4" s="263"/>
      <c r="AY4" s="263"/>
      <c r="BA4" s="263" t="s">
        <v>469</v>
      </c>
      <c r="BB4" s="263"/>
      <c r="BC4" s="263"/>
      <c r="BD4" s="263"/>
      <c r="BE4" s="263"/>
      <c r="BF4" s="263"/>
      <c r="BG4" s="263"/>
      <c r="BH4" s="263"/>
      <c r="BI4" s="263"/>
      <c r="BJ4" s="263"/>
      <c r="BK4" s="263"/>
      <c r="BL4" s="263"/>
      <c r="BM4" s="263"/>
      <c r="BN4" s="263"/>
      <c r="BO4" s="263"/>
      <c r="BQ4" s="263" t="s">
        <v>470</v>
      </c>
      <c r="BR4" s="263"/>
      <c r="BS4" s="263"/>
      <c r="BT4" s="263"/>
      <c r="BU4" s="263"/>
      <c r="BV4" s="263"/>
      <c r="BW4" s="263"/>
      <c r="BX4" s="263"/>
      <c r="BY4" s="263"/>
      <c r="BZ4" s="263"/>
      <c r="CA4" s="263"/>
      <c r="CB4" s="263"/>
      <c r="CC4" s="263"/>
      <c r="CD4" s="263"/>
      <c r="CE4" s="263"/>
      <c r="CG4" s="263" t="s">
        <v>470</v>
      </c>
      <c r="CH4" s="263"/>
      <c r="CI4" s="263"/>
      <c r="CJ4" s="263"/>
      <c r="CK4" s="263"/>
      <c r="CL4" s="263"/>
      <c r="CM4" s="263"/>
      <c r="CN4" s="263"/>
      <c r="CO4" s="263"/>
      <c r="CP4" s="263"/>
      <c r="CQ4" s="263"/>
      <c r="CR4" s="263"/>
      <c r="CS4" s="263"/>
      <c r="CT4" s="263"/>
      <c r="CU4" s="263"/>
      <c r="CW4" s="182" t="s">
        <v>795</v>
      </c>
      <c r="DC4" s="234" t="s">
        <v>471</v>
      </c>
      <c r="DM4" s="234" t="s">
        <v>472</v>
      </c>
      <c r="DW4" s="234" t="s">
        <v>473</v>
      </c>
      <c r="EH4" s="263" t="s">
        <v>645</v>
      </c>
      <c r="EI4" s="263"/>
      <c r="EJ4" s="263"/>
      <c r="EK4" s="263"/>
      <c r="EL4" s="263"/>
      <c r="EM4" s="263"/>
      <c r="EN4" s="263"/>
      <c r="EP4" s="263" t="s">
        <v>482</v>
      </c>
      <c r="EQ4" s="263"/>
      <c r="ER4" s="263"/>
      <c r="ES4" s="263"/>
      <c r="ET4" s="263"/>
      <c r="EU4" s="263"/>
      <c r="EW4" s="263" t="s">
        <v>153</v>
      </c>
      <c r="EX4" s="263"/>
      <c r="EY4" s="263"/>
      <c r="EZ4" s="263"/>
      <c r="FA4" s="263"/>
      <c r="FB4" s="263"/>
      <c r="FD4" s="263" t="s">
        <v>484</v>
      </c>
      <c r="FE4" s="263"/>
      <c r="FF4" s="263"/>
      <c r="FG4" s="263"/>
      <c r="FH4" s="263"/>
      <c r="FI4" s="263"/>
      <c r="FK4" s="263" t="s">
        <v>485</v>
      </c>
      <c r="FL4" s="263"/>
      <c r="FM4" s="263"/>
      <c r="FN4" s="263"/>
      <c r="FO4" s="263"/>
      <c r="FP4" s="263"/>
      <c r="FR4" s="263" t="s">
        <v>486</v>
      </c>
      <c r="FS4" s="263"/>
      <c r="FT4" s="263"/>
      <c r="FU4" s="263"/>
      <c r="FV4" s="263"/>
      <c r="FW4" s="263"/>
      <c r="FY4" s="234" t="s">
        <v>444</v>
      </c>
      <c r="GO4" s="234" t="s">
        <v>435</v>
      </c>
      <c r="HE4" s="256" t="s">
        <v>488</v>
      </c>
      <c r="HF4" s="256"/>
      <c r="HG4" s="256"/>
      <c r="HH4" s="256"/>
      <c r="HI4" s="256"/>
      <c r="HJ4" s="256"/>
      <c r="HK4" s="256"/>
      <c r="HM4" s="256" t="s">
        <v>489</v>
      </c>
      <c r="HN4" s="256"/>
      <c r="HO4" s="256"/>
      <c r="HP4" s="256"/>
      <c r="HQ4" s="256"/>
      <c r="HR4" s="256"/>
      <c r="HS4" s="256"/>
    </row>
    <row r="5" spans="1:227" x14ac:dyDescent="0.25">
      <c r="R5" s="183"/>
      <c r="AH5" s="183"/>
      <c r="AY5" s="183"/>
      <c r="BO5" s="183"/>
      <c r="CE5" s="183"/>
      <c r="CU5" s="183"/>
      <c r="EN5" s="125"/>
      <c r="EU5" s="125"/>
      <c r="FB5" s="125"/>
      <c r="FI5" s="125"/>
      <c r="FP5" s="125"/>
      <c r="FW5" s="125"/>
      <c r="HE5" s="237"/>
      <c r="HK5" s="237"/>
      <c r="HM5" s="237"/>
      <c r="HS5" s="237"/>
    </row>
    <row r="6" spans="1:227" x14ac:dyDescent="0.25">
      <c r="R6" s="183"/>
      <c r="AH6" s="183"/>
      <c r="AY6" s="183"/>
      <c r="BO6" s="183"/>
      <c r="CE6" s="183"/>
      <c r="CU6" s="183"/>
      <c r="EN6" s="125"/>
      <c r="EU6" s="125"/>
      <c r="FB6" s="125"/>
      <c r="FI6" s="125"/>
      <c r="FP6" s="125"/>
      <c r="FW6" s="125"/>
      <c r="HE6" s="237"/>
      <c r="HK6" s="237"/>
      <c r="HM6" s="237"/>
      <c r="HS6" s="237"/>
    </row>
    <row r="7" spans="1:227" x14ac:dyDescent="0.25">
      <c r="B7" s="183"/>
      <c r="K7" s="238"/>
      <c r="M7" s="238"/>
      <c r="O7" s="238"/>
      <c r="P7" s="238"/>
      <c r="Q7" s="238"/>
      <c r="R7" s="105"/>
      <c r="AA7" s="238"/>
      <c r="AC7" s="238"/>
      <c r="AE7" s="238"/>
      <c r="AF7" s="238"/>
      <c r="AG7" s="238"/>
      <c r="AH7" s="105"/>
      <c r="AR7" s="238"/>
      <c r="AT7" s="238"/>
      <c r="AV7" s="238"/>
      <c r="AW7" s="238"/>
      <c r="AX7" s="238"/>
      <c r="AY7" s="105"/>
      <c r="BH7" s="238"/>
      <c r="BJ7" s="238"/>
      <c r="BL7" s="238"/>
      <c r="BM7" s="238"/>
      <c r="BN7" s="238"/>
      <c r="BO7" s="105"/>
      <c r="BX7" s="238"/>
      <c r="BZ7" s="238"/>
      <c r="CB7" s="238"/>
      <c r="CC7" s="238"/>
      <c r="CD7" s="238"/>
      <c r="CE7" s="105"/>
      <c r="CN7" s="238"/>
      <c r="CP7" s="238"/>
      <c r="CR7" s="238"/>
      <c r="CS7" s="238"/>
      <c r="CT7" s="238"/>
      <c r="CU7" s="105"/>
      <c r="EL7" s="238"/>
      <c r="EM7" s="238"/>
      <c r="EN7" s="335"/>
      <c r="ES7" s="238"/>
      <c r="ET7" s="238"/>
      <c r="EU7" s="335"/>
      <c r="EZ7" s="238"/>
      <c r="FA7" s="238"/>
      <c r="FB7" s="335"/>
      <c r="FG7" s="238"/>
      <c r="FH7" s="238"/>
      <c r="FI7" s="335"/>
      <c r="FN7" s="238"/>
      <c r="FO7" s="238"/>
      <c r="FP7" s="335"/>
      <c r="FU7" s="238"/>
      <c r="FV7" s="238"/>
      <c r="FW7" s="335"/>
      <c r="HE7" s="237"/>
      <c r="HK7" s="237"/>
      <c r="HM7" s="237"/>
      <c r="HS7" s="237"/>
    </row>
    <row r="8" spans="1:227" s="189" customFormat="1" ht="45" x14ac:dyDescent="0.25">
      <c r="A8" s="186"/>
      <c r="B8" s="187"/>
      <c r="D8" s="142" t="s">
        <v>525</v>
      </c>
      <c r="E8" s="143"/>
      <c r="F8" s="142" t="s">
        <v>526</v>
      </c>
      <c r="G8" s="143"/>
      <c r="H8" s="142" t="s">
        <v>523</v>
      </c>
      <c r="I8" s="143"/>
      <c r="J8" s="142" t="s">
        <v>524</v>
      </c>
      <c r="K8" s="144"/>
      <c r="L8" s="142" t="s">
        <v>690</v>
      </c>
      <c r="M8" s="144"/>
      <c r="N8" s="142" t="s">
        <v>531</v>
      </c>
      <c r="O8" s="144"/>
      <c r="P8" s="142" t="s">
        <v>409</v>
      </c>
      <c r="Q8" s="144"/>
      <c r="R8" s="188" t="s">
        <v>521</v>
      </c>
      <c r="T8" s="142" t="s">
        <v>796</v>
      </c>
      <c r="U8" s="143"/>
      <c r="V8" s="142" t="s">
        <v>763</v>
      </c>
      <c r="W8" s="143"/>
      <c r="X8" s="142" t="s">
        <v>764</v>
      </c>
      <c r="Y8" s="143"/>
      <c r="Z8" s="142" t="s">
        <v>765</v>
      </c>
      <c r="AA8" s="144"/>
      <c r="AB8" s="142" t="s">
        <v>767</v>
      </c>
      <c r="AC8" s="144"/>
      <c r="AD8" s="142" t="s">
        <v>766</v>
      </c>
      <c r="AE8" s="144"/>
      <c r="AF8" s="142" t="s">
        <v>409</v>
      </c>
      <c r="AG8" s="144"/>
      <c r="AH8" s="188" t="s">
        <v>521</v>
      </c>
      <c r="AK8" s="142" t="s">
        <v>525</v>
      </c>
      <c r="AL8" s="143"/>
      <c r="AM8" s="142" t="s">
        <v>526</v>
      </c>
      <c r="AN8" s="143"/>
      <c r="AO8" s="142" t="s">
        <v>523</v>
      </c>
      <c r="AP8" s="143"/>
      <c r="AQ8" s="142" t="s">
        <v>524</v>
      </c>
      <c r="AR8" s="144"/>
      <c r="AS8" s="142" t="s">
        <v>690</v>
      </c>
      <c r="AT8" s="144"/>
      <c r="AU8" s="142" t="s">
        <v>531</v>
      </c>
      <c r="AV8" s="144"/>
      <c r="AW8" s="142" t="s">
        <v>409</v>
      </c>
      <c r="AX8" s="144"/>
      <c r="AY8" s="188" t="s">
        <v>521</v>
      </c>
      <c r="BA8" s="142" t="s">
        <v>535</v>
      </c>
      <c r="BB8" s="143"/>
      <c r="BC8" s="142" t="s">
        <v>537</v>
      </c>
      <c r="BD8" s="143"/>
      <c r="BE8" s="142" t="s">
        <v>538</v>
      </c>
      <c r="BF8" s="143"/>
      <c r="BG8" s="142" t="s">
        <v>539</v>
      </c>
      <c r="BH8" s="144"/>
      <c r="BI8" s="142" t="s">
        <v>691</v>
      </c>
      <c r="BJ8" s="144"/>
      <c r="BK8" s="142" t="s">
        <v>536</v>
      </c>
      <c r="BL8" s="144"/>
      <c r="BM8" s="142" t="s">
        <v>409</v>
      </c>
      <c r="BN8" s="144"/>
      <c r="BO8" s="188" t="s">
        <v>521</v>
      </c>
      <c r="BQ8" s="142" t="s">
        <v>525</v>
      </c>
      <c r="BR8" s="143"/>
      <c r="BS8" s="142" t="s">
        <v>526</v>
      </c>
      <c r="BT8" s="143"/>
      <c r="BU8" s="142" t="s">
        <v>523</v>
      </c>
      <c r="BV8" s="143"/>
      <c r="BW8" s="142" t="s">
        <v>524</v>
      </c>
      <c r="BX8" s="144"/>
      <c r="BY8" s="142" t="s">
        <v>690</v>
      </c>
      <c r="BZ8" s="144"/>
      <c r="CA8" s="142" t="s">
        <v>531</v>
      </c>
      <c r="CB8" s="144"/>
      <c r="CC8" s="142" t="s">
        <v>409</v>
      </c>
      <c r="CD8" s="144"/>
      <c r="CE8" s="188" t="s">
        <v>521</v>
      </c>
      <c r="CG8" s="142" t="s">
        <v>535</v>
      </c>
      <c r="CH8" s="143"/>
      <c r="CI8" s="142" t="s">
        <v>537</v>
      </c>
      <c r="CJ8" s="143"/>
      <c r="CK8" s="142" t="s">
        <v>538</v>
      </c>
      <c r="CL8" s="143"/>
      <c r="CM8" s="142" t="s">
        <v>539</v>
      </c>
      <c r="CN8" s="144"/>
      <c r="CO8" s="142" t="s">
        <v>691</v>
      </c>
      <c r="CP8" s="144"/>
      <c r="CQ8" s="142" t="s">
        <v>536</v>
      </c>
      <c r="CR8" s="144"/>
      <c r="CS8" s="142" t="s">
        <v>409</v>
      </c>
      <c r="CT8" s="144"/>
      <c r="CU8" s="188" t="s">
        <v>521</v>
      </c>
      <c r="CW8" s="190" t="s">
        <v>520</v>
      </c>
      <c r="CX8" s="144"/>
      <c r="CY8" s="190" t="s">
        <v>409</v>
      </c>
      <c r="CZ8" s="144"/>
      <c r="DA8" s="188" t="s">
        <v>521</v>
      </c>
      <c r="DC8" s="142" t="s">
        <v>537</v>
      </c>
      <c r="DD8" s="143"/>
      <c r="DE8" s="142" t="s">
        <v>539</v>
      </c>
      <c r="DF8" s="143"/>
      <c r="DG8" s="142" t="s">
        <v>797</v>
      </c>
      <c r="DH8" s="143"/>
      <c r="DI8" s="142" t="s">
        <v>409</v>
      </c>
      <c r="DJ8" s="144"/>
      <c r="DK8" s="188" t="s">
        <v>521</v>
      </c>
      <c r="DM8" s="142" t="s">
        <v>537</v>
      </c>
      <c r="DN8" s="143"/>
      <c r="DO8" s="142" t="s">
        <v>539</v>
      </c>
      <c r="DP8" s="143"/>
      <c r="DQ8" s="142" t="s">
        <v>797</v>
      </c>
      <c r="DR8" s="143"/>
      <c r="DS8" s="142" t="s">
        <v>409</v>
      </c>
      <c r="DT8" s="144"/>
      <c r="DU8" s="188" t="s">
        <v>521</v>
      </c>
      <c r="DW8" s="142" t="s">
        <v>537</v>
      </c>
      <c r="DX8" s="143"/>
      <c r="DY8" s="142" t="s">
        <v>539</v>
      </c>
      <c r="DZ8" s="143"/>
      <c r="EA8" s="142" t="s">
        <v>797</v>
      </c>
      <c r="EB8" s="143"/>
      <c r="EC8" s="142" t="s">
        <v>409</v>
      </c>
      <c r="ED8" s="144"/>
      <c r="EE8" s="188" t="s">
        <v>521</v>
      </c>
      <c r="EH8" s="142" t="s">
        <v>409</v>
      </c>
      <c r="EI8" s="143"/>
      <c r="EJ8" s="142" t="s">
        <v>640</v>
      </c>
      <c r="EK8" s="143"/>
      <c r="EL8" s="142" t="s">
        <v>409</v>
      </c>
      <c r="EM8" s="144"/>
      <c r="EN8" s="190" t="s">
        <v>521</v>
      </c>
      <c r="EP8" s="142" t="s">
        <v>569</v>
      </c>
      <c r="EQ8" s="143"/>
      <c r="ER8" s="143"/>
      <c r="ES8" s="142" t="s">
        <v>409</v>
      </c>
      <c r="ET8" s="144"/>
      <c r="EU8" s="190" t="s">
        <v>521</v>
      </c>
      <c r="EW8" s="142" t="s">
        <v>569</v>
      </c>
      <c r="EX8" s="143"/>
      <c r="EY8" s="143"/>
      <c r="EZ8" s="142" t="s">
        <v>409</v>
      </c>
      <c r="FA8" s="144"/>
      <c r="FB8" s="190" t="s">
        <v>521</v>
      </c>
      <c r="FD8" s="142" t="s">
        <v>569</v>
      </c>
      <c r="FE8" s="143"/>
      <c r="FF8" s="143"/>
      <c r="FG8" s="142" t="s">
        <v>409</v>
      </c>
      <c r="FH8" s="144"/>
      <c r="FI8" s="190" t="s">
        <v>521</v>
      </c>
      <c r="FK8" s="142" t="s">
        <v>569</v>
      </c>
      <c r="FL8" s="143"/>
      <c r="FM8" s="143"/>
      <c r="FN8" s="142" t="s">
        <v>409</v>
      </c>
      <c r="FO8" s="144"/>
      <c r="FP8" s="190" t="s">
        <v>521</v>
      </c>
      <c r="FR8" s="142" t="s">
        <v>569</v>
      </c>
      <c r="FS8" s="143"/>
      <c r="FT8" s="143"/>
      <c r="FU8" s="142" t="s">
        <v>409</v>
      </c>
      <c r="FV8" s="144"/>
      <c r="FW8" s="190" t="s">
        <v>521</v>
      </c>
      <c r="FY8" s="192" t="s">
        <v>448</v>
      </c>
      <c r="FZ8" s="144"/>
      <c r="GA8" s="142" t="s">
        <v>449</v>
      </c>
      <c r="GB8" s="144"/>
      <c r="GC8" s="192" t="s">
        <v>447</v>
      </c>
      <c r="GD8" s="144"/>
      <c r="GE8" s="142" t="s">
        <v>549</v>
      </c>
      <c r="GF8" s="144"/>
      <c r="GG8" s="192" t="s">
        <v>558</v>
      </c>
      <c r="GH8" s="144"/>
      <c r="GI8" s="142" t="s">
        <v>559</v>
      </c>
      <c r="GJ8" s="144"/>
      <c r="GK8" s="192" t="s">
        <v>409</v>
      </c>
      <c r="GL8" s="193"/>
      <c r="GM8" s="190" t="s">
        <v>521</v>
      </c>
      <c r="GO8" s="192" t="s">
        <v>448</v>
      </c>
      <c r="GP8" s="144"/>
      <c r="GQ8" s="142" t="s">
        <v>449</v>
      </c>
      <c r="GR8" s="144"/>
      <c r="GS8" s="192" t="s">
        <v>447</v>
      </c>
      <c r="GT8" s="144"/>
      <c r="GU8" s="142" t="s">
        <v>549</v>
      </c>
      <c r="GV8" s="144"/>
      <c r="GW8" s="192" t="s">
        <v>558</v>
      </c>
      <c r="GX8" s="144"/>
      <c r="GY8" s="142" t="s">
        <v>559</v>
      </c>
      <c r="GZ8" s="144"/>
      <c r="HA8" s="192" t="s">
        <v>409</v>
      </c>
      <c r="HB8" s="193"/>
      <c r="HC8" s="190" t="s">
        <v>521</v>
      </c>
      <c r="HE8" s="192" t="s">
        <v>715</v>
      </c>
      <c r="HF8" s="144"/>
      <c r="HG8" s="192" t="s">
        <v>716</v>
      </c>
      <c r="HH8" s="144"/>
      <c r="HI8" s="192" t="s">
        <v>409</v>
      </c>
      <c r="HJ8" s="144"/>
      <c r="HK8" s="190" t="s">
        <v>521</v>
      </c>
      <c r="HM8" s="192" t="s">
        <v>715</v>
      </c>
      <c r="HN8" s="144"/>
      <c r="HO8" s="192" t="s">
        <v>716</v>
      </c>
      <c r="HP8" s="193"/>
      <c r="HQ8" s="192" t="s">
        <v>409</v>
      </c>
      <c r="HR8" s="144"/>
      <c r="HS8" s="190" t="s">
        <v>521</v>
      </c>
    </row>
    <row r="9" spans="1:227" x14ac:dyDescent="0.25">
      <c r="A9" s="182" t="s">
        <v>416</v>
      </c>
      <c r="B9" s="183"/>
      <c r="R9" s="184"/>
      <c r="AH9" s="184"/>
      <c r="AY9" s="184"/>
      <c r="BO9" s="184"/>
      <c r="CE9" s="184"/>
      <c r="CU9" s="184"/>
      <c r="DA9" s="286"/>
      <c r="DC9" s="225"/>
      <c r="DD9" s="225"/>
      <c r="DE9" s="225"/>
      <c r="DF9" s="225"/>
      <c r="DG9" s="225"/>
      <c r="DH9" s="225"/>
      <c r="DI9" s="225"/>
      <c r="DJ9" s="225"/>
      <c r="DK9" s="184"/>
      <c r="DM9" s="225"/>
      <c r="DN9" s="225"/>
      <c r="DO9" s="225"/>
      <c r="DP9" s="225"/>
      <c r="DQ9" s="225"/>
      <c r="DR9" s="225"/>
      <c r="DS9" s="225"/>
      <c r="DT9" s="225"/>
      <c r="DU9" s="184"/>
      <c r="DW9" s="225"/>
      <c r="DX9" s="225"/>
      <c r="DY9" s="225"/>
      <c r="DZ9" s="225"/>
      <c r="EA9" s="225"/>
      <c r="EB9" s="225"/>
      <c r="EC9" s="225"/>
      <c r="ED9" s="225"/>
      <c r="EE9" s="184"/>
      <c r="EN9" s="125"/>
      <c r="EU9" s="125"/>
      <c r="FB9" s="125"/>
      <c r="FI9" s="125"/>
      <c r="FP9" s="125"/>
      <c r="FW9" s="125"/>
      <c r="FY9" s="101"/>
      <c r="FZ9" s="101"/>
      <c r="GA9" s="101"/>
      <c r="GB9" s="101"/>
      <c r="GC9" s="101"/>
      <c r="GD9" s="101"/>
      <c r="GE9" s="101"/>
      <c r="GF9" s="101"/>
      <c r="GG9" s="101"/>
      <c r="GH9" s="101"/>
      <c r="GI9" s="101"/>
      <c r="GJ9" s="101"/>
      <c r="GK9" s="101"/>
      <c r="GL9" s="101"/>
      <c r="GM9" s="101"/>
      <c r="GO9" s="101"/>
      <c r="GP9" s="101"/>
      <c r="GQ9" s="101"/>
      <c r="GR9" s="101"/>
      <c r="GS9" s="101"/>
      <c r="GT9" s="101"/>
      <c r="GU9" s="101"/>
      <c r="GV9" s="101"/>
      <c r="GW9" s="101"/>
      <c r="GX9" s="101"/>
      <c r="GY9" s="101"/>
      <c r="GZ9" s="101"/>
      <c r="HA9" s="101"/>
      <c r="HB9" s="101"/>
      <c r="HC9" s="101"/>
      <c r="HE9" s="101"/>
      <c r="HG9" s="101"/>
      <c r="HK9" s="101"/>
      <c r="HM9" s="101"/>
      <c r="HO9" s="101"/>
      <c r="HP9" s="101"/>
      <c r="HS9" s="101"/>
    </row>
    <row r="10" spans="1:227" x14ac:dyDescent="0.25">
      <c r="B10" s="105" t="s">
        <v>417</v>
      </c>
      <c r="D10" s="225" t="s">
        <v>46</v>
      </c>
      <c r="F10" s="225" t="s">
        <v>46</v>
      </c>
      <c r="H10" s="110" t="s">
        <v>46</v>
      </c>
      <c r="J10" s="110" t="s">
        <v>46</v>
      </c>
      <c r="L10" s="225" t="s">
        <v>46</v>
      </c>
      <c r="N10" s="225" t="s">
        <v>46</v>
      </c>
      <c r="P10" s="225" t="s">
        <v>46</v>
      </c>
      <c r="R10" s="225" t="s">
        <v>46</v>
      </c>
      <c r="T10" s="110" t="s">
        <v>46</v>
      </c>
      <c r="U10" s="110"/>
      <c r="V10" s="110" t="s">
        <v>46</v>
      </c>
      <c r="W10" s="110"/>
      <c r="X10" s="110" t="s">
        <v>46</v>
      </c>
      <c r="Y10" s="110"/>
      <c r="Z10" s="110" t="s">
        <v>46</v>
      </c>
      <c r="AB10" s="225" t="s">
        <v>46</v>
      </c>
      <c r="AD10" s="225" t="s">
        <v>46</v>
      </c>
      <c r="AF10" s="225" t="s">
        <v>46</v>
      </c>
      <c r="AH10" s="225" t="s">
        <v>46</v>
      </c>
      <c r="AK10" s="336" t="s">
        <v>46</v>
      </c>
      <c r="AL10" s="336"/>
      <c r="AM10" s="336" t="s">
        <v>46</v>
      </c>
      <c r="AN10" s="336"/>
      <c r="AO10" s="110" t="s">
        <v>46</v>
      </c>
      <c r="AP10" s="110"/>
      <c r="AQ10" s="110" t="s">
        <v>46</v>
      </c>
      <c r="AR10" s="336"/>
      <c r="AS10" s="336" t="s">
        <v>46</v>
      </c>
      <c r="AT10" s="336"/>
      <c r="AU10" s="336" t="s">
        <v>46</v>
      </c>
      <c r="AW10" s="225" t="s">
        <v>46</v>
      </c>
      <c r="AY10" s="225" t="s">
        <v>46</v>
      </c>
      <c r="BA10" s="225" t="s">
        <v>46</v>
      </c>
      <c r="BC10" s="225" t="s">
        <v>46</v>
      </c>
      <c r="BE10" s="225" t="s">
        <v>46</v>
      </c>
      <c r="BG10" s="225" t="s">
        <v>46</v>
      </c>
      <c r="BI10" s="225" t="s">
        <v>46</v>
      </c>
      <c r="BK10" s="225" t="s">
        <v>46</v>
      </c>
      <c r="BM10" s="225" t="s">
        <v>46</v>
      </c>
      <c r="BO10" s="225" t="s">
        <v>46</v>
      </c>
      <c r="BQ10" s="225" t="s">
        <v>46</v>
      </c>
      <c r="BS10" s="225" t="s">
        <v>46</v>
      </c>
      <c r="BU10" s="225" t="s">
        <v>46</v>
      </c>
      <c r="BW10" s="225" t="s">
        <v>46</v>
      </c>
      <c r="BY10" s="225" t="s">
        <v>46</v>
      </c>
      <c r="CA10" s="225" t="s">
        <v>46</v>
      </c>
      <c r="CC10" s="225" t="s">
        <v>46</v>
      </c>
      <c r="CE10" s="225" t="s">
        <v>46</v>
      </c>
      <c r="CG10" s="225" t="s">
        <v>46</v>
      </c>
      <c r="CI10" s="225" t="s">
        <v>46</v>
      </c>
      <c r="CK10" s="225" t="s">
        <v>46</v>
      </c>
      <c r="CM10" s="225" t="s">
        <v>46</v>
      </c>
      <c r="CO10" s="225" t="s">
        <v>46</v>
      </c>
      <c r="CQ10" s="225" t="s">
        <v>46</v>
      </c>
      <c r="CS10" s="225" t="s">
        <v>46</v>
      </c>
      <c r="CU10" s="225" t="s">
        <v>46</v>
      </c>
      <c r="CW10" s="97" t="s">
        <v>46</v>
      </c>
      <c r="CY10" s="97" t="s">
        <v>46</v>
      </c>
      <c r="DA10" s="289"/>
      <c r="DC10" s="225" t="s">
        <v>46</v>
      </c>
      <c r="DD10" s="225"/>
      <c r="DE10" s="225" t="s">
        <v>46</v>
      </c>
      <c r="DF10" s="225"/>
      <c r="DG10" s="225" t="s">
        <v>46</v>
      </c>
      <c r="DH10" s="225"/>
      <c r="DI10" s="225" t="s">
        <v>532</v>
      </c>
      <c r="DJ10" s="225"/>
      <c r="DK10" s="225" t="s">
        <v>635</v>
      </c>
      <c r="DM10" s="225" t="s">
        <v>46</v>
      </c>
      <c r="DN10" s="225"/>
      <c r="DO10" s="225" t="s">
        <v>46</v>
      </c>
      <c r="DP10" s="225"/>
      <c r="DQ10" s="225" t="s">
        <v>46</v>
      </c>
      <c r="DR10" s="225"/>
      <c r="DS10" s="225" t="s">
        <v>532</v>
      </c>
      <c r="DT10" s="225"/>
      <c r="DU10" s="225" t="s">
        <v>635</v>
      </c>
      <c r="DW10" s="225" t="s">
        <v>46</v>
      </c>
      <c r="DX10" s="225"/>
      <c r="DY10" s="225" t="s">
        <v>46</v>
      </c>
      <c r="DZ10" s="225"/>
      <c r="EA10" s="225" t="s">
        <v>46</v>
      </c>
      <c r="EB10" s="225"/>
      <c r="EC10" s="225" t="s">
        <v>532</v>
      </c>
      <c r="ED10" s="225"/>
      <c r="EE10" s="225" t="s">
        <v>47</v>
      </c>
      <c r="EL10" s="225" t="s">
        <v>646</v>
      </c>
      <c r="EN10" s="238" t="s">
        <v>641</v>
      </c>
      <c r="ES10" s="225" t="s">
        <v>652</v>
      </c>
      <c r="EU10" s="238" t="s">
        <v>653</v>
      </c>
      <c r="EZ10" s="225" t="s">
        <v>610</v>
      </c>
      <c r="FB10" s="238" t="s">
        <v>603</v>
      </c>
      <c r="FG10" s="225" t="s">
        <v>610</v>
      </c>
      <c r="FI10" s="238" t="s">
        <v>603</v>
      </c>
      <c r="FN10" s="225" t="s">
        <v>656</v>
      </c>
      <c r="FP10" s="238" t="s">
        <v>831</v>
      </c>
      <c r="FU10" s="225" t="s">
        <v>659</v>
      </c>
      <c r="FW10" s="238" t="s">
        <v>831</v>
      </c>
      <c r="FY10" s="290"/>
      <c r="FZ10" s="101"/>
      <c r="GA10" s="102"/>
      <c r="GB10" s="101"/>
      <c r="GC10" s="102"/>
      <c r="GD10" s="101"/>
      <c r="GE10" s="102"/>
      <c r="GF10" s="101"/>
      <c r="GG10" s="102"/>
      <c r="GH10" s="101"/>
      <c r="GI10" s="102"/>
      <c r="GJ10" s="101"/>
      <c r="GK10" s="102" t="s">
        <v>328</v>
      </c>
      <c r="GL10" s="102"/>
      <c r="GM10" s="225" t="s">
        <v>663</v>
      </c>
      <c r="GO10" s="290"/>
      <c r="GP10" s="101"/>
      <c r="GQ10" s="102"/>
      <c r="GR10" s="101"/>
      <c r="GS10" s="102"/>
      <c r="GT10" s="101"/>
      <c r="GU10" s="102"/>
      <c r="GV10" s="101"/>
      <c r="GW10" s="102"/>
      <c r="GX10" s="101"/>
      <c r="GY10" s="102"/>
      <c r="GZ10" s="101"/>
      <c r="HA10" s="102" t="s">
        <v>328</v>
      </c>
      <c r="HB10" s="102"/>
      <c r="HC10" s="225" t="s">
        <v>664</v>
      </c>
      <c r="HE10" s="101"/>
      <c r="HG10" s="101"/>
      <c r="HI10" s="101" t="s">
        <v>707</v>
      </c>
      <c r="HK10" s="101" t="s">
        <v>707</v>
      </c>
      <c r="HM10" s="101" t="s">
        <v>46</v>
      </c>
      <c r="HO10" s="101" t="s">
        <v>46</v>
      </c>
      <c r="HP10" s="101"/>
      <c r="HQ10" s="97" t="s">
        <v>627</v>
      </c>
      <c r="HS10" s="101" t="s">
        <v>708</v>
      </c>
    </row>
    <row r="11" spans="1:227" ht="27" customHeight="1" x14ac:dyDescent="0.25">
      <c r="B11" s="194" t="s">
        <v>418</v>
      </c>
      <c r="D11" s="106" t="s">
        <v>46</v>
      </c>
      <c r="F11" s="106" t="s">
        <v>46</v>
      </c>
      <c r="H11" s="150" t="s">
        <v>46</v>
      </c>
      <c r="J11" s="150" t="s">
        <v>46</v>
      </c>
      <c r="L11" s="106" t="s">
        <v>46</v>
      </c>
      <c r="N11" s="106" t="s">
        <v>46</v>
      </c>
      <c r="P11" s="106" t="s">
        <v>46</v>
      </c>
      <c r="R11" s="106" t="s">
        <v>46</v>
      </c>
      <c r="T11" s="150" t="s">
        <v>46</v>
      </c>
      <c r="U11" s="110"/>
      <c r="V11" s="150" t="s">
        <v>46</v>
      </c>
      <c r="W11" s="110"/>
      <c r="X11" s="150" t="s">
        <v>46</v>
      </c>
      <c r="Y11" s="110"/>
      <c r="Z11" s="150" t="s">
        <v>46</v>
      </c>
      <c r="AB11" s="106" t="s">
        <v>46</v>
      </c>
      <c r="AD11" s="106" t="s">
        <v>46</v>
      </c>
      <c r="AF11" s="106" t="s">
        <v>46</v>
      </c>
      <c r="AH11" s="106" t="s">
        <v>46</v>
      </c>
      <c r="AK11" s="337" t="s">
        <v>46</v>
      </c>
      <c r="AL11" s="336"/>
      <c r="AM11" s="337" t="s">
        <v>46</v>
      </c>
      <c r="AN11" s="336"/>
      <c r="AO11" s="150" t="s">
        <v>46</v>
      </c>
      <c r="AP11" s="110"/>
      <c r="AQ11" s="150" t="s">
        <v>46</v>
      </c>
      <c r="AR11" s="336"/>
      <c r="AS11" s="337" t="s">
        <v>46</v>
      </c>
      <c r="AT11" s="336"/>
      <c r="AU11" s="337" t="s">
        <v>46</v>
      </c>
      <c r="AW11" s="106" t="s">
        <v>46</v>
      </c>
      <c r="AY11" s="106" t="s">
        <v>46</v>
      </c>
      <c r="BA11" s="106" t="s">
        <v>46</v>
      </c>
      <c r="BC11" s="106" t="s">
        <v>46</v>
      </c>
      <c r="BE11" s="106" t="s">
        <v>46</v>
      </c>
      <c r="BG11" s="106" t="s">
        <v>46</v>
      </c>
      <c r="BI11" s="106" t="s">
        <v>46</v>
      </c>
      <c r="BK11" s="106" t="s">
        <v>46</v>
      </c>
      <c r="BM11" s="106" t="s">
        <v>46</v>
      </c>
      <c r="BO11" s="106" t="s">
        <v>46</v>
      </c>
      <c r="BQ11" s="106" t="s">
        <v>46</v>
      </c>
      <c r="BS11" s="106" t="s">
        <v>46</v>
      </c>
      <c r="BU11" s="106" t="s">
        <v>46</v>
      </c>
      <c r="BW11" s="106" t="s">
        <v>46</v>
      </c>
      <c r="BY11" s="106" t="s">
        <v>46</v>
      </c>
      <c r="CA11" s="106" t="s">
        <v>46</v>
      </c>
      <c r="CC11" s="106" t="s">
        <v>46</v>
      </c>
      <c r="CE11" s="106" t="s">
        <v>46</v>
      </c>
      <c r="CG11" s="106" t="s">
        <v>46</v>
      </c>
      <c r="CI11" s="106" t="s">
        <v>46</v>
      </c>
      <c r="CK11" s="106" t="s">
        <v>46</v>
      </c>
      <c r="CM11" s="106" t="s">
        <v>46</v>
      </c>
      <c r="CO11" s="106" t="s">
        <v>46</v>
      </c>
      <c r="CQ11" s="106" t="s">
        <v>46</v>
      </c>
      <c r="CS11" s="106" t="s">
        <v>46</v>
      </c>
      <c r="CU11" s="106" t="s">
        <v>46</v>
      </c>
      <c r="CW11" s="109" t="s">
        <v>46</v>
      </c>
      <c r="CY11" s="109" t="s">
        <v>46</v>
      </c>
      <c r="DA11" s="291"/>
      <c r="DC11" s="106" t="s">
        <v>46</v>
      </c>
      <c r="DD11" s="225"/>
      <c r="DE11" s="106" t="s">
        <v>46</v>
      </c>
      <c r="DF11" s="225"/>
      <c r="DG11" s="106" t="s">
        <v>46</v>
      </c>
      <c r="DH11" s="225"/>
      <c r="DI11" s="106" t="s">
        <v>633</v>
      </c>
      <c r="DJ11" s="225"/>
      <c r="DK11" s="111" t="s">
        <v>636</v>
      </c>
      <c r="DM11" s="106" t="s">
        <v>46</v>
      </c>
      <c r="DN11" s="225"/>
      <c r="DO11" s="106" t="s">
        <v>46</v>
      </c>
      <c r="DP11" s="225"/>
      <c r="DQ11" s="106" t="s">
        <v>46</v>
      </c>
      <c r="DR11" s="225"/>
      <c r="DS11" s="106" t="s">
        <v>640</v>
      </c>
      <c r="DT11" s="225"/>
      <c r="DU11" s="111" t="s">
        <v>641</v>
      </c>
      <c r="DW11" s="106" t="s">
        <v>46</v>
      </c>
      <c r="DX11" s="225"/>
      <c r="DY11" s="106" t="s">
        <v>46</v>
      </c>
      <c r="DZ11" s="225"/>
      <c r="EA11" s="106" t="s">
        <v>46</v>
      </c>
      <c r="EB11" s="225"/>
      <c r="EC11" s="106" t="s">
        <v>643</v>
      </c>
      <c r="ED11" s="225"/>
      <c r="EE11" s="111"/>
      <c r="EH11" s="106"/>
      <c r="EJ11" s="106"/>
      <c r="EL11" s="106" t="s">
        <v>647</v>
      </c>
      <c r="EN11" s="111" t="s">
        <v>648</v>
      </c>
      <c r="EP11" s="106"/>
      <c r="ES11" s="106" t="s">
        <v>652</v>
      </c>
      <c r="EU11" s="111" t="s">
        <v>654</v>
      </c>
      <c r="EW11" s="106"/>
      <c r="EZ11" s="106" t="s">
        <v>610</v>
      </c>
      <c r="FB11" s="111" t="s">
        <v>611</v>
      </c>
      <c r="FD11" s="106"/>
      <c r="FG11" s="106" t="s">
        <v>610</v>
      </c>
      <c r="FI11" s="111" t="s">
        <v>655</v>
      </c>
      <c r="FK11" s="106"/>
      <c r="FN11" s="106" t="s">
        <v>610</v>
      </c>
      <c r="FP11" s="111" t="s">
        <v>657</v>
      </c>
      <c r="FR11" s="106"/>
      <c r="FU11" s="106" t="s">
        <v>660</v>
      </c>
      <c r="FW11" s="111" t="s">
        <v>657</v>
      </c>
      <c r="FY11" s="107"/>
      <c r="FZ11" s="101"/>
      <c r="GA11" s="107"/>
      <c r="GB11" s="101"/>
      <c r="GC11" s="107"/>
      <c r="GD11" s="101"/>
      <c r="GE11" s="107"/>
      <c r="GF11" s="101"/>
      <c r="GG11" s="107"/>
      <c r="GH11" s="101"/>
      <c r="GI11" s="107"/>
      <c r="GJ11" s="101"/>
      <c r="GK11" s="107" t="s">
        <v>560</v>
      </c>
      <c r="GL11" s="101"/>
      <c r="GM11" s="108" t="s">
        <v>665</v>
      </c>
      <c r="GO11" s="107"/>
      <c r="GP11" s="101"/>
      <c r="GQ11" s="107"/>
      <c r="GR11" s="101"/>
      <c r="GS11" s="107"/>
      <c r="GT11" s="101"/>
      <c r="GU11" s="107"/>
      <c r="GV11" s="101"/>
      <c r="GW11" s="107"/>
      <c r="GX11" s="101"/>
      <c r="GY11" s="107"/>
      <c r="GZ11" s="101"/>
      <c r="HA11" s="107" t="s">
        <v>560</v>
      </c>
      <c r="HB11" s="101"/>
      <c r="HC11" s="108" t="s">
        <v>665</v>
      </c>
      <c r="HE11" s="107"/>
      <c r="HG11" s="107"/>
      <c r="HI11" s="109" t="s">
        <v>654</v>
      </c>
      <c r="HK11" s="107" t="s">
        <v>628</v>
      </c>
      <c r="HM11" s="107" t="s">
        <v>46</v>
      </c>
      <c r="HO11" s="107" t="s">
        <v>46</v>
      </c>
      <c r="HP11" s="101"/>
      <c r="HQ11" s="109" t="s">
        <v>609</v>
      </c>
      <c r="HS11" s="107" t="s">
        <v>670</v>
      </c>
    </row>
    <row r="12" spans="1:227" ht="45" x14ac:dyDescent="0.25">
      <c r="B12" s="105" t="s">
        <v>401</v>
      </c>
      <c r="D12" s="225">
        <v>429</v>
      </c>
      <c r="F12" s="225">
        <v>322</v>
      </c>
      <c r="H12" s="110">
        <v>3199006</v>
      </c>
      <c r="J12" s="110">
        <v>2399255</v>
      </c>
      <c r="P12" s="225" t="s">
        <v>532</v>
      </c>
      <c r="R12" s="99" t="s">
        <v>632</v>
      </c>
      <c r="T12" s="110">
        <v>542550</v>
      </c>
      <c r="U12" s="110"/>
      <c r="V12" s="110">
        <v>406912</v>
      </c>
      <c r="W12" s="110"/>
      <c r="X12" s="110">
        <v>19194038</v>
      </c>
      <c r="Y12" s="110"/>
      <c r="Z12" s="110">
        <v>14084977</v>
      </c>
      <c r="AF12" s="225" t="s">
        <v>532</v>
      </c>
      <c r="AH12" s="99" t="s">
        <v>632</v>
      </c>
      <c r="AK12" s="336">
        <v>46.4</v>
      </c>
      <c r="AL12" s="336"/>
      <c r="AM12" s="336">
        <v>34.799999999999997</v>
      </c>
      <c r="AN12" s="336"/>
      <c r="AO12" s="110">
        <v>345839</v>
      </c>
      <c r="AP12" s="110"/>
      <c r="AQ12" s="110">
        <v>259379</v>
      </c>
      <c r="AR12" s="336"/>
      <c r="AS12" s="336"/>
      <c r="AT12" s="336"/>
      <c r="AU12" s="336"/>
      <c r="AW12" s="225" t="s">
        <v>532</v>
      </c>
      <c r="AY12" s="99" t="s">
        <v>632</v>
      </c>
      <c r="BA12" s="110">
        <v>58654</v>
      </c>
      <c r="BC12" s="110">
        <v>43991</v>
      </c>
      <c r="BE12" s="110">
        <v>2075031</v>
      </c>
      <c r="BG12" s="110">
        <v>1556273</v>
      </c>
      <c r="BI12" s="110"/>
      <c r="BK12" s="110"/>
      <c r="BM12" s="225" t="s">
        <v>532</v>
      </c>
      <c r="BO12" s="99" t="s">
        <v>632</v>
      </c>
      <c r="BQ12" s="110"/>
      <c r="BS12" s="110"/>
      <c r="BU12" s="110"/>
      <c r="BW12" s="110"/>
      <c r="BY12" s="110"/>
      <c r="CA12" s="110"/>
      <c r="CC12" s="225" t="s">
        <v>532</v>
      </c>
      <c r="CE12" s="99" t="s">
        <v>632</v>
      </c>
      <c r="CG12" s="110"/>
      <c r="CI12" s="110"/>
      <c r="CK12" s="110"/>
      <c r="CM12" s="110"/>
      <c r="CO12" s="110"/>
      <c r="CQ12" s="110"/>
      <c r="CS12" s="225" t="s">
        <v>532</v>
      </c>
      <c r="CU12" s="99" t="s">
        <v>632</v>
      </c>
      <c r="CW12" s="110" t="s">
        <v>46</v>
      </c>
      <c r="CY12" s="97" t="s">
        <v>458</v>
      </c>
      <c r="DA12" s="100" t="s">
        <v>47</v>
      </c>
      <c r="DC12" s="315">
        <v>136253.85999999999</v>
      </c>
      <c r="DD12" s="225"/>
      <c r="DE12" s="110">
        <v>4820319</v>
      </c>
      <c r="DF12" s="225"/>
      <c r="DG12" s="110"/>
      <c r="DH12" s="225"/>
      <c r="DI12" s="238" t="s">
        <v>634</v>
      </c>
      <c r="DJ12" s="225"/>
      <c r="DK12" s="99"/>
      <c r="DM12" s="315">
        <v>20495.580000000002</v>
      </c>
      <c r="DN12" s="315"/>
      <c r="DO12" s="110">
        <v>725082</v>
      </c>
      <c r="DP12" s="225"/>
      <c r="DQ12" s="110"/>
      <c r="DR12" s="225"/>
      <c r="DS12" s="238" t="s">
        <v>595</v>
      </c>
      <c r="DT12" s="225"/>
      <c r="DU12" s="99"/>
      <c r="DW12" s="338">
        <v>0.11677999999999999</v>
      </c>
      <c r="DX12" s="225"/>
      <c r="DY12" s="145">
        <v>4.13</v>
      </c>
      <c r="DZ12" s="225"/>
      <c r="EA12" s="110"/>
      <c r="EB12" s="225"/>
      <c r="EC12" s="238" t="s">
        <v>644</v>
      </c>
      <c r="ED12" s="225"/>
      <c r="EE12" s="99"/>
      <c r="EH12" s="157">
        <v>0.4</v>
      </c>
      <c r="EI12" s="157"/>
      <c r="EJ12" s="157">
        <v>0</v>
      </c>
      <c r="EL12" s="225" t="s">
        <v>460</v>
      </c>
      <c r="EN12" s="99"/>
      <c r="EP12" s="157">
        <v>0.3</v>
      </c>
      <c r="ES12" s="225" t="s">
        <v>460</v>
      </c>
      <c r="EU12" s="99"/>
      <c r="EW12" s="157">
        <v>0</v>
      </c>
      <c r="EZ12" s="110" t="s">
        <v>460</v>
      </c>
      <c r="FB12" s="99"/>
      <c r="FD12" s="157">
        <v>0</v>
      </c>
      <c r="FG12" s="110" t="s">
        <v>460</v>
      </c>
      <c r="FI12" s="99"/>
      <c r="FK12" s="158">
        <v>1.9E-3</v>
      </c>
      <c r="FN12" s="110" t="s">
        <v>460</v>
      </c>
      <c r="FP12" s="99"/>
      <c r="FR12" s="157">
        <v>0.71</v>
      </c>
      <c r="FU12" s="110" t="s">
        <v>460</v>
      </c>
      <c r="FW12" s="99"/>
      <c r="FY12" s="339">
        <v>6</v>
      </c>
      <c r="FZ12" s="101"/>
      <c r="GA12" s="339">
        <v>7</v>
      </c>
      <c r="GB12" s="101"/>
      <c r="GC12" s="145">
        <v>0.16</v>
      </c>
      <c r="GD12" s="101"/>
      <c r="GE12" s="145">
        <v>0.21</v>
      </c>
      <c r="GF12" s="101"/>
      <c r="GG12" s="102"/>
      <c r="GH12" s="101"/>
      <c r="GI12" s="102"/>
      <c r="GJ12" s="101"/>
      <c r="GK12" s="102" t="s">
        <v>561</v>
      </c>
      <c r="GL12" s="102"/>
      <c r="GM12" s="101"/>
      <c r="GO12" s="339">
        <v>7</v>
      </c>
      <c r="GP12" s="340"/>
      <c r="GQ12" s="339">
        <v>10</v>
      </c>
      <c r="GR12" s="101"/>
      <c r="GS12" s="145">
        <v>0.21</v>
      </c>
      <c r="GT12" s="341"/>
      <c r="GU12" s="145">
        <v>0.27</v>
      </c>
      <c r="GV12" s="101"/>
      <c r="GW12" s="102"/>
      <c r="GX12" s="101"/>
      <c r="GY12" s="102"/>
      <c r="GZ12" s="101"/>
      <c r="HA12" s="102" t="s">
        <v>561</v>
      </c>
      <c r="HB12" s="102"/>
      <c r="HC12" s="294"/>
      <c r="HE12" s="148" t="s">
        <v>46</v>
      </c>
      <c r="HG12" s="102" t="s">
        <v>46</v>
      </c>
      <c r="HI12" s="97" t="s">
        <v>668</v>
      </c>
      <c r="HK12" s="101"/>
      <c r="HM12" s="148" t="s">
        <v>46</v>
      </c>
      <c r="HO12" s="148" t="s">
        <v>46</v>
      </c>
      <c r="HP12" s="148"/>
      <c r="HQ12" s="97" t="s">
        <v>669</v>
      </c>
      <c r="HS12" s="101"/>
    </row>
    <row r="13" spans="1:227" x14ac:dyDescent="0.25">
      <c r="B13" s="195"/>
      <c r="D13" s="110"/>
      <c r="F13" s="110"/>
      <c r="H13" s="110"/>
      <c r="J13" s="110"/>
      <c r="L13" s="110"/>
      <c r="N13" s="110"/>
      <c r="R13" s="99"/>
      <c r="T13" s="110"/>
      <c r="U13" s="110"/>
      <c r="V13" s="110"/>
      <c r="W13" s="110"/>
      <c r="X13" s="110"/>
      <c r="Y13" s="110"/>
      <c r="Z13" s="110"/>
      <c r="AB13" s="110"/>
      <c r="AD13" s="110"/>
      <c r="AH13" s="99"/>
      <c r="AK13" s="336"/>
      <c r="AL13" s="336"/>
      <c r="AM13" s="336"/>
      <c r="AN13" s="336"/>
      <c r="AO13" s="110"/>
      <c r="AP13" s="110"/>
      <c r="AQ13" s="110"/>
      <c r="AR13" s="336"/>
      <c r="AS13" s="336"/>
      <c r="AT13" s="336"/>
      <c r="AU13" s="336"/>
      <c r="AY13" s="99"/>
      <c r="BA13" s="110"/>
      <c r="BC13" s="110"/>
      <c r="BE13" s="110"/>
      <c r="BG13" s="110"/>
      <c r="BI13" s="110"/>
      <c r="BK13" s="110"/>
      <c r="BO13" s="99"/>
      <c r="BQ13" s="110"/>
      <c r="BS13" s="110"/>
      <c r="BU13" s="110"/>
      <c r="BW13" s="110"/>
      <c r="BY13" s="110"/>
      <c r="CA13" s="110"/>
      <c r="CE13" s="99"/>
      <c r="CG13" s="110"/>
      <c r="CI13" s="110"/>
      <c r="CK13" s="110"/>
      <c r="CM13" s="110"/>
      <c r="CO13" s="110"/>
      <c r="CQ13" s="110"/>
      <c r="CU13" s="99"/>
      <c r="DC13" s="315"/>
      <c r="DD13" s="225"/>
      <c r="DE13" s="110"/>
      <c r="DF13" s="225"/>
      <c r="DG13" s="110"/>
      <c r="DH13" s="225"/>
      <c r="DI13" s="225"/>
      <c r="DJ13" s="225"/>
      <c r="DK13" s="99"/>
      <c r="DM13" s="315"/>
      <c r="DN13" s="315"/>
      <c r="DO13" s="110"/>
      <c r="DP13" s="225"/>
      <c r="DQ13" s="110"/>
      <c r="DR13" s="225"/>
      <c r="DS13" s="225"/>
      <c r="DT13" s="225"/>
      <c r="DU13" s="99"/>
      <c r="DW13" s="338"/>
      <c r="DX13" s="225"/>
      <c r="DY13" s="145"/>
      <c r="DZ13" s="225"/>
      <c r="EA13" s="110"/>
      <c r="EB13" s="225"/>
      <c r="EC13" s="225"/>
      <c r="ED13" s="225"/>
      <c r="EE13" s="99"/>
      <c r="EH13" s="146"/>
      <c r="EI13" s="146"/>
      <c r="EJ13" s="146"/>
      <c r="EN13" s="99"/>
      <c r="EP13" s="146"/>
      <c r="EU13" s="99"/>
      <c r="EW13" s="110"/>
      <c r="FB13" s="99"/>
      <c r="FD13" s="110"/>
      <c r="FI13" s="99"/>
      <c r="FK13" s="147"/>
      <c r="FP13" s="99"/>
      <c r="FR13" s="145"/>
      <c r="FW13" s="99"/>
      <c r="FY13" s="339"/>
      <c r="FZ13" s="101"/>
      <c r="GA13" s="149"/>
      <c r="GB13" s="101"/>
      <c r="GC13" s="341"/>
      <c r="GD13" s="101"/>
      <c r="GE13" s="341"/>
      <c r="GF13" s="101"/>
      <c r="GG13" s="101"/>
      <c r="GH13" s="101"/>
      <c r="GI13" s="101"/>
      <c r="GJ13" s="101"/>
      <c r="GK13" s="102"/>
      <c r="GL13" s="102"/>
      <c r="GM13" s="101"/>
      <c r="GO13" s="339"/>
      <c r="GP13" s="340"/>
      <c r="GQ13" s="149"/>
      <c r="GR13" s="101"/>
      <c r="GS13" s="341"/>
      <c r="GT13" s="341"/>
      <c r="GU13" s="341"/>
      <c r="GV13" s="101"/>
      <c r="GW13" s="101"/>
      <c r="GX13" s="101"/>
      <c r="GY13" s="101"/>
      <c r="GZ13" s="101"/>
      <c r="HA13" s="102"/>
      <c r="HB13" s="102"/>
      <c r="HC13" s="294"/>
      <c r="HE13" s="101"/>
      <c r="HG13" s="101"/>
      <c r="HK13" s="101"/>
      <c r="HM13" s="101"/>
      <c r="HO13" s="101"/>
      <c r="HP13" s="101"/>
      <c r="HS13" s="101"/>
    </row>
    <row r="14" spans="1:227" x14ac:dyDescent="0.25">
      <c r="A14" s="182" t="s">
        <v>419</v>
      </c>
      <c r="B14" s="183"/>
      <c r="D14" s="110"/>
      <c r="F14" s="110"/>
      <c r="H14" s="110"/>
      <c r="J14" s="110"/>
      <c r="L14" s="110"/>
      <c r="N14" s="110"/>
      <c r="R14" s="99"/>
      <c r="T14" s="110"/>
      <c r="U14" s="110"/>
      <c r="V14" s="110"/>
      <c r="W14" s="110"/>
      <c r="X14" s="110"/>
      <c r="Y14" s="110"/>
      <c r="Z14" s="110"/>
      <c r="AB14" s="110"/>
      <c r="AD14" s="110"/>
      <c r="AH14" s="99"/>
      <c r="AK14" s="336"/>
      <c r="AL14" s="336"/>
      <c r="AM14" s="336"/>
      <c r="AN14" s="336"/>
      <c r="AO14" s="110"/>
      <c r="AP14" s="110"/>
      <c r="AQ14" s="110"/>
      <c r="AR14" s="336"/>
      <c r="AS14" s="336"/>
      <c r="AT14" s="336"/>
      <c r="AU14" s="336"/>
      <c r="AY14" s="99"/>
      <c r="BA14" s="110"/>
      <c r="BC14" s="110"/>
      <c r="BE14" s="110"/>
      <c r="BG14" s="110"/>
      <c r="BI14" s="110"/>
      <c r="BK14" s="110"/>
      <c r="BO14" s="99"/>
      <c r="BQ14" s="110"/>
      <c r="BS14" s="110"/>
      <c r="BU14" s="110"/>
      <c r="BW14" s="110"/>
      <c r="BY14" s="110"/>
      <c r="CA14" s="110"/>
      <c r="CE14" s="99"/>
      <c r="CG14" s="110"/>
      <c r="CI14" s="110"/>
      <c r="CK14" s="110"/>
      <c r="CM14" s="110"/>
      <c r="CO14" s="110"/>
      <c r="CQ14" s="110"/>
      <c r="CU14" s="99"/>
      <c r="DC14" s="315"/>
      <c r="DD14" s="225"/>
      <c r="DE14" s="110"/>
      <c r="DF14" s="225"/>
      <c r="DG14" s="110"/>
      <c r="DH14" s="225"/>
      <c r="DI14" s="225"/>
      <c r="DJ14" s="225"/>
      <c r="DK14" s="99"/>
      <c r="DM14" s="315"/>
      <c r="DN14" s="315"/>
      <c r="DO14" s="110"/>
      <c r="DP14" s="225"/>
      <c r="DQ14" s="110"/>
      <c r="DR14" s="225"/>
      <c r="DS14" s="225"/>
      <c r="DT14" s="225"/>
      <c r="DU14" s="99"/>
      <c r="DW14" s="338"/>
      <c r="DX14" s="225"/>
      <c r="DY14" s="145"/>
      <c r="DZ14" s="225"/>
      <c r="EA14" s="110"/>
      <c r="EB14" s="225"/>
      <c r="EC14" s="225"/>
      <c r="ED14" s="225"/>
      <c r="EE14" s="99"/>
      <c r="EH14" s="146"/>
      <c r="EI14" s="146"/>
      <c r="EJ14" s="146"/>
      <c r="EN14" s="99"/>
      <c r="EP14" s="146"/>
      <c r="EU14" s="99"/>
      <c r="EW14" s="110"/>
      <c r="FB14" s="99"/>
      <c r="FD14" s="110"/>
      <c r="FI14" s="99"/>
      <c r="FK14" s="147"/>
      <c r="FP14" s="99"/>
      <c r="FR14" s="145"/>
      <c r="FW14" s="99"/>
      <c r="FY14" s="339"/>
      <c r="FZ14" s="101"/>
      <c r="GA14" s="149"/>
      <c r="GB14" s="101"/>
      <c r="GC14" s="341"/>
      <c r="GD14" s="101"/>
      <c r="GE14" s="341"/>
      <c r="GF14" s="101"/>
      <c r="GG14" s="101"/>
      <c r="GH14" s="101"/>
      <c r="GI14" s="101"/>
      <c r="GJ14" s="101"/>
      <c r="GK14" s="102"/>
      <c r="GL14" s="102"/>
      <c r="GM14" s="101"/>
      <c r="GO14" s="339"/>
      <c r="GP14" s="340"/>
      <c r="GQ14" s="149"/>
      <c r="GR14" s="101"/>
      <c r="GS14" s="341"/>
      <c r="GT14" s="341"/>
      <c r="GU14" s="341"/>
      <c r="GV14" s="101"/>
      <c r="GW14" s="101"/>
      <c r="GX14" s="101"/>
      <c r="GY14" s="101"/>
      <c r="GZ14" s="101"/>
      <c r="HA14" s="102"/>
      <c r="HB14" s="102"/>
      <c r="HC14" s="294"/>
      <c r="HE14" s="101"/>
      <c r="HG14" s="101"/>
      <c r="HK14" s="101"/>
      <c r="HM14" s="101"/>
      <c r="HO14" s="101"/>
      <c r="HP14" s="101"/>
      <c r="HS14" s="101"/>
    </row>
    <row r="15" spans="1:227" ht="60" x14ac:dyDescent="0.25">
      <c r="B15" s="105" t="s">
        <v>417</v>
      </c>
      <c r="D15" s="225" t="s">
        <v>46</v>
      </c>
      <c r="F15" s="225" t="s">
        <v>46</v>
      </c>
      <c r="H15" s="110" t="s">
        <v>46</v>
      </c>
      <c r="J15" s="110" t="s">
        <v>46</v>
      </c>
      <c r="L15" s="225" t="s">
        <v>46</v>
      </c>
      <c r="N15" s="225" t="s">
        <v>46</v>
      </c>
      <c r="P15" s="225" t="s">
        <v>46</v>
      </c>
      <c r="R15" s="225" t="s">
        <v>46</v>
      </c>
      <c r="T15" s="110" t="s">
        <v>46</v>
      </c>
      <c r="U15" s="110"/>
      <c r="V15" s="110" t="s">
        <v>46</v>
      </c>
      <c r="W15" s="110"/>
      <c r="X15" s="110" t="s">
        <v>46</v>
      </c>
      <c r="Y15" s="110"/>
      <c r="Z15" s="110" t="s">
        <v>46</v>
      </c>
      <c r="AB15" s="225" t="s">
        <v>46</v>
      </c>
      <c r="AD15" s="225" t="s">
        <v>46</v>
      </c>
      <c r="AF15" s="225" t="s">
        <v>46</v>
      </c>
      <c r="AH15" s="225" t="s">
        <v>46</v>
      </c>
      <c r="AK15" s="336" t="s">
        <v>46</v>
      </c>
      <c r="AL15" s="336"/>
      <c r="AM15" s="336" t="s">
        <v>46</v>
      </c>
      <c r="AN15" s="336"/>
      <c r="AO15" s="110" t="s">
        <v>46</v>
      </c>
      <c r="AP15" s="110"/>
      <c r="AQ15" s="110" t="s">
        <v>46</v>
      </c>
      <c r="AR15" s="336"/>
      <c r="AS15" s="336" t="s">
        <v>46</v>
      </c>
      <c r="AT15" s="336"/>
      <c r="AU15" s="336" t="s">
        <v>46</v>
      </c>
      <c r="AW15" s="225" t="s">
        <v>46</v>
      </c>
      <c r="AY15" s="225" t="s">
        <v>46</v>
      </c>
      <c r="BA15" s="225" t="s">
        <v>46</v>
      </c>
      <c r="BC15" s="225" t="s">
        <v>46</v>
      </c>
      <c r="BE15" s="225" t="s">
        <v>46</v>
      </c>
      <c r="BG15" s="225" t="s">
        <v>46</v>
      </c>
      <c r="BI15" s="225" t="s">
        <v>46</v>
      </c>
      <c r="BK15" s="225" t="s">
        <v>46</v>
      </c>
      <c r="BM15" s="225" t="s">
        <v>46</v>
      </c>
      <c r="BO15" s="225" t="s">
        <v>46</v>
      </c>
      <c r="BQ15" s="225" t="s">
        <v>46</v>
      </c>
      <c r="BS15" s="225" t="s">
        <v>46</v>
      </c>
      <c r="BU15" s="225" t="s">
        <v>46</v>
      </c>
      <c r="BW15" s="225" t="s">
        <v>46</v>
      </c>
      <c r="BY15" s="225" t="s">
        <v>46</v>
      </c>
      <c r="CA15" s="225" t="s">
        <v>46</v>
      </c>
      <c r="CC15" s="225" t="s">
        <v>46</v>
      </c>
      <c r="CE15" s="225" t="s">
        <v>46</v>
      </c>
      <c r="CG15" s="225" t="s">
        <v>46</v>
      </c>
      <c r="CI15" s="225" t="s">
        <v>46</v>
      </c>
      <c r="CK15" s="225" t="s">
        <v>46</v>
      </c>
      <c r="CM15" s="225" t="s">
        <v>46</v>
      </c>
      <c r="CO15" s="225" t="s">
        <v>46</v>
      </c>
      <c r="CQ15" s="225" t="s">
        <v>46</v>
      </c>
      <c r="CS15" s="225" t="s">
        <v>46</v>
      </c>
      <c r="CU15" s="225" t="s">
        <v>46</v>
      </c>
      <c r="CW15" s="97" t="s">
        <v>46</v>
      </c>
      <c r="CY15" s="97" t="s">
        <v>46</v>
      </c>
      <c r="DA15" s="289"/>
      <c r="DC15" s="315">
        <v>3981.7936051755987</v>
      </c>
      <c r="DD15" s="315"/>
      <c r="DE15" s="315">
        <v>28273932.335843198</v>
      </c>
      <c r="DF15" s="225"/>
      <c r="DG15" s="315">
        <v>741249.48500723741</v>
      </c>
      <c r="DH15" s="225"/>
      <c r="DI15" s="225" t="s">
        <v>532</v>
      </c>
      <c r="DJ15" s="225"/>
      <c r="DK15" s="225" t="s">
        <v>635</v>
      </c>
      <c r="DM15" s="315">
        <v>3981.7936051755987</v>
      </c>
      <c r="DN15" s="315"/>
      <c r="DO15" s="110">
        <v>28273932.335843198</v>
      </c>
      <c r="DP15" s="225"/>
      <c r="DQ15" s="225">
        <v>741249.48500723741</v>
      </c>
      <c r="DR15" s="225"/>
      <c r="DS15" s="225" t="s">
        <v>532</v>
      </c>
      <c r="DT15" s="225"/>
      <c r="DU15" s="225" t="s">
        <v>635</v>
      </c>
      <c r="DW15" s="149">
        <v>3981.7936051755987</v>
      </c>
      <c r="DX15" s="149"/>
      <c r="DY15" s="149">
        <v>28273932.335843198</v>
      </c>
      <c r="DZ15" s="149"/>
      <c r="EA15" s="149">
        <v>741249.48500723741</v>
      </c>
      <c r="EB15" s="225"/>
      <c r="EC15" s="225" t="s">
        <v>532</v>
      </c>
      <c r="ED15" s="225"/>
      <c r="EE15" s="225" t="s">
        <v>47</v>
      </c>
      <c r="EH15" s="149">
        <v>7932</v>
      </c>
      <c r="EI15" s="146"/>
      <c r="EJ15" s="110">
        <v>40</v>
      </c>
      <c r="EL15" s="225" t="s">
        <v>646</v>
      </c>
      <c r="EN15" s="238" t="s">
        <v>641</v>
      </c>
      <c r="EP15" s="110">
        <v>7346930</v>
      </c>
      <c r="ES15" s="225" t="s">
        <v>652</v>
      </c>
      <c r="EU15" s="238" t="s">
        <v>823</v>
      </c>
      <c r="EW15" s="149">
        <v>15</v>
      </c>
      <c r="EZ15" s="225" t="s">
        <v>825</v>
      </c>
      <c r="FB15" s="238" t="s">
        <v>826</v>
      </c>
      <c r="FD15" s="110">
        <v>11</v>
      </c>
      <c r="FG15" s="225" t="s">
        <v>825</v>
      </c>
      <c r="FI15" s="238" t="s">
        <v>829</v>
      </c>
      <c r="FK15" s="147" t="s">
        <v>46</v>
      </c>
      <c r="FN15" s="225" t="s">
        <v>656</v>
      </c>
      <c r="FP15" s="238" t="s">
        <v>831</v>
      </c>
      <c r="FR15" s="147" t="s">
        <v>46</v>
      </c>
      <c r="FU15" s="225" t="s">
        <v>659</v>
      </c>
      <c r="FW15" s="238" t="s">
        <v>831</v>
      </c>
      <c r="FY15" s="342">
        <v>6724714.6155027244</v>
      </c>
      <c r="FZ15" s="101"/>
      <c r="GA15" s="342">
        <v>6724714.6155027244</v>
      </c>
      <c r="GB15" s="101"/>
      <c r="GC15" s="342">
        <v>6724714.6155027244</v>
      </c>
      <c r="GD15" s="101"/>
      <c r="GE15" s="342">
        <v>6724714.6155027244</v>
      </c>
      <c r="GF15" s="101"/>
      <c r="GG15" s="342">
        <v>6724714.6155027244</v>
      </c>
      <c r="GH15" s="101"/>
      <c r="GI15" s="342">
        <v>6724714.6155027244</v>
      </c>
      <c r="GK15" s="102" t="s">
        <v>328</v>
      </c>
      <c r="GM15" s="225" t="s">
        <v>663</v>
      </c>
      <c r="GO15" s="342">
        <v>6286807.8462560112</v>
      </c>
      <c r="GP15" s="101"/>
      <c r="GQ15" s="342">
        <v>6286807.8462560112</v>
      </c>
      <c r="GR15" s="101"/>
      <c r="GS15" s="342">
        <v>6286807.8462560112</v>
      </c>
      <c r="GT15" s="101"/>
      <c r="GU15" s="342">
        <v>6286807.8462560112</v>
      </c>
      <c r="GV15" s="101"/>
      <c r="GW15" s="342">
        <v>6286807.8462560112</v>
      </c>
      <c r="GX15" s="101"/>
      <c r="GY15" s="342">
        <v>6286807.8462560112</v>
      </c>
      <c r="HA15" s="102" t="s">
        <v>328</v>
      </c>
      <c r="HC15" s="225" t="s">
        <v>664</v>
      </c>
      <c r="HE15" s="101">
        <v>16319437684701.84</v>
      </c>
      <c r="HG15" s="165">
        <v>56197835600000</v>
      </c>
      <c r="HI15" s="101" t="s">
        <v>707</v>
      </c>
      <c r="HK15" s="162" t="s">
        <v>836</v>
      </c>
      <c r="HM15" s="168">
        <v>16319437684701.84</v>
      </c>
      <c r="HO15" s="168">
        <v>56197835600000</v>
      </c>
      <c r="HP15" s="101"/>
      <c r="HQ15" s="225" t="s">
        <v>707</v>
      </c>
      <c r="HS15" s="101" t="s">
        <v>708</v>
      </c>
    </row>
    <row r="16" spans="1:227" ht="65.25" customHeight="1" x14ac:dyDescent="0.25">
      <c r="B16" s="194" t="s">
        <v>418</v>
      </c>
      <c r="D16" s="106" t="s">
        <v>46</v>
      </c>
      <c r="F16" s="106" t="s">
        <v>46</v>
      </c>
      <c r="H16" s="150" t="s">
        <v>46</v>
      </c>
      <c r="J16" s="150" t="s">
        <v>46</v>
      </c>
      <c r="L16" s="106" t="s">
        <v>46</v>
      </c>
      <c r="N16" s="106" t="s">
        <v>46</v>
      </c>
      <c r="P16" s="106" t="s">
        <v>46</v>
      </c>
      <c r="R16" s="106" t="s">
        <v>46</v>
      </c>
      <c r="T16" s="150" t="s">
        <v>46</v>
      </c>
      <c r="U16" s="110"/>
      <c r="V16" s="150" t="s">
        <v>46</v>
      </c>
      <c r="W16" s="110"/>
      <c r="X16" s="150" t="s">
        <v>46</v>
      </c>
      <c r="Y16" s="110"/>
      <c r="Z16" s="150" t="s">
        <v>46</v>
      </c>
      <c r="AB16" s="106" t="s">
        <v>46</v>
      </c>
      <c r="AD16" s="106" t="s">
        <v>46</v>
      </c>
      <c r="AF16" s="106" t="s">
        <v>46</v>
      </c>
      <c r="AH16" s="106" t="s">
        <v>46</v>
      </c>
      <c r="AK16" s="337" t="s">
        <v>46</v>
      </c>
      <c r="AL16" s="336"/>
      <c r="AM16" s="337" t="s">
        <v>46</v>
      </c>
      <c r="AN16" s="336"/>
      <c r="AO16" s="150" t="s">
        <v>46</v>
      </c>
      <c r="AP16" s="110"/>
      <c r="AQ16" s="150" t="s">
        <v>46</v>
      </c>
      <c r="AR16" s="336"/>
      <c r="AS16" s="337" t="s">
        <v>46</v>
      </c>
      <c r="AT16" s="336"/>
      <c r="AU16" s="337" t="s">
        <v>46</v>
      </c>
      <c r="AW16" s="106" t="s">
        <v>46</v>
      </c>
      <c r="AY16" s="106" t="s">
        <v>46</v>
      </c>
      <c r="BA16" s="106" t="s">
        <v>46</v>
      </c>
      <c r="BC16" s="106" t="s">
        <v>46</v>
      </c>
      <c r="BE16" s="106" t="s">
        <v>46</v>
      </c>
      <c r="BG16" s="106" t="s">
        <v>46</v>
      </c>
      <c r="BI16" s="106" t="s">
        <v>46</v>
      </c>
      <c r="BK16" s="106" t="s">
        <v>46</v>
      </c>
      <c r="BM16" s="106" t="s">
        <v>46</v>
      </c>
      <c r="BO16" s="106" t="s">
        <v>46</v>
      </c>
      <c r="BQ16" s="106" t="s">
        <v>46</v>
      </c>
      <c r="BS16" s="106" t="s">
        <v>46</v>
      </c>
      <c r="BU16" s="106" t="s">
        <v>46</v>
      </c>
      <c r="BW16" s="106" t="s">
        <v>46</v>
      </c>
      <c r="BY16" s="106" t="s">
        <v>46</v>
      </c>
      <c r="CA16" s="106" t="s">
        <v>46</v>
      </c>
      <c r="CC16" s="106" t="s">
        <v>46</v>
      </c>
      <c r="CE16" s="106" t="s">
        <v>46</v>
      </c>
      <c r="CG16" s="106" t="s">
        <v>46</v>
      </c>
      <c r="CI16" s="106" t="s">
        <v>46</v>
      </c>
      <c r="CK16" s="106" t="s">
        <v>46</v>
      </c>
      <c r="CM16" s="106" t="s">
        <v>46</v>
      </c>
      <c r="CO16" s="106" t="s">
        <v>46</v>
      </c>
      <c r="CQ16" s="106" t="s">
        <v>46</v>
      </c>
      <c r="CS16" s="106" t="s">
        <v>46</v>
      </c>
      <c r="CU16" s="106" t="s">
        <v>46</v>
      </c>
      <c r="CW16" s="109" t="s">
        <v>46</v>
      </c>
      <c r="CY16" s="109" t="s">
        <v>46</v>
      </c>
      <c r="DA16" s="291"/>
      <c r="DC16" s="106">
        <v>461</v>
      </c>
      <c r="DD16" s="225"/>
      <c r="DE16" s="106">
        <v>461</v>
      </c>
      <c r="DF16" s="225"/>
      <c r="DG16" s="106">
        <v>461</v>
      </c>
      <c r="DH16" s="225"/>
      <c r="DI16" s="106" t="s">
        <v>633</v>
      </c>
      <c r="DJ16" s="225"/>
      <c r="DK16" s="111" t="s">
        <v>819</v>
      </c>
      <c r="DM16" s="318">
        <v>40</v>
      </c>
      <c r="DN16" s="315"/>
      <c r="DO16" s="150">
        <v>40</v>
      </c>
      <c r="DP16" s="225"/>
      <c r="DQ16" s="106">
        <v>40</v>
      </c>
      <c r="DR16" s="225"/>
      <c r="DS16" s="106" t="s">
        <v>640</v>
      </c>
      <c r="DT16" s="225"/>
      <c r="DU16" s="111" t="s">
        <v>641</v>
      </c>
      <c r="DW16" s="151">
        <v>7346930</v>
      </c>
      <c r="DX16" s="149"/>
      <c r="DY16" s="151">
        <v>7346930</v>
      </c>
      <c r="DZ16" s="149"/>
      <c r="EA16" s="151">
        <v>7346930</v>
      </c>
      <c r="EB16" s="225"/>
      <c r="EC16" s="106" t="s">
        <v>643</v>
      </c>
      <c r="ED16" s="225"/>
      <c r="EE16" s="111" t="s">
        <v>820</v>
      </c>
      <c r="EH16" s="151">
        <v>1409784</v>
      </c>
      <c r="EI16" s="146"/>
      <c r="EJ16" s="150">
        <v>233460</v>
      </c>
      <c r="EL16" s="106" t="s">
        <v>647</v>
      </c>
      <c r="EN16" s="111" t="s">
        <v>821</v>
      </c>
      <c r="EP16" s="150">
        <v>1813513116</v>
      </c>
      <c r="ES16" s="106" t="s">
        <v>652</v>
      </c>
      <c r="EU16" s="111" t="s">
        <v>824</v>
      </c>
      <c r="EW16" s="150">
        <v>98866</v>
      </c>
      <c r="EZ16" s="106" t="s">
        <v>825</v>
      </c>
      <c r="FB16" s="111" t="s">
        <v>827</v>
      </c>
      <c r="FD16" s="150">
        <v>31402</v>
      </c>
      <c r="FG16" s="106" t="s">
        <v>825</v>
      </c>
      <c r="FI16" s="111" t="s">
        <v>828</v>
      </c>
      <c r="FK16" s="151">
        <v>233460</v>
      </c>
      <c r="FN16" s="106" t="s">
        <v>825</v>
      </c>
      <c r="FP16" s="111" t="s">
        <v>830</v>
      </c>
      <c r="FR16" s="156">
        <v>31402</v>
      </c>
      <c r="FU16" s="106" t="s">
        <v>833</v>
      </c>
      <c r="FW16" s="111" t="s">
        <v>834</v>
      </c>
      <c r="FY16" s="311">
        <v>5688.2765788222832</v>
      </c>
      <c r="FZ16" s="312"/>
      <c r="GA16" s="311">
        <v>3981.7936051755996</v>
      </c>
      <c r="GB16" s="312"/>
      <c r="GC16" s="311">
        <v>37698576.447790921</v>
      </c>
      <c r="GD16" s="312"/>
      <c r="GE16" s="311">
        <v>28273932.335843198</v>
      </c>
      <c r="GF16" s="312"/>
      <c r="GG16" s="311">
        <v>988332.64667631616</v>
      </c>
      <c r="GH16" s="312"/>
      <c r="GI16" s="311">
        <v>741249.48500723741</v>
      </c>
      <c r="GK16" s="107" t="s">
        <v>560</v>
      </c>
      <c r="GM16" s="108" t="s">
        <v>665</v>
      </c>
      <c r="GO16" s="311">
        <v>5688.2765788222832</v>
      </c>
      <c r="GP16" s="312"/>
      <c r="GQ16" s="311">
        <v>3981.7936051755996</v>
      </c>
      <c r="GR16" s="312"/>
      <c r="GS16" s="311">
        <v>37698576.447790921</v>
      </c>
      <c r="GT16" s="312"/>
      <c r="GU16" s="311">
        <v>28273932.335843198</v>
      </c>
      <c r="GV16" s="312"/>
      <c r="GW16" s="311">
        <v>988332.64667631616</v>
      </c>
      <c r="GX16" s="312"/>
      <c r="GY16" s="311">
        <v>741249.48500723741</v>
      </c>
      <c r="HA16" s="107" t="s">
        <v>560</v>
      </c>
      <c r="HC16" s="108" t="s">
        <v>665</v>
      </c>
      <c r="HE16" s="107">
        <v>1505146221</v>
      </c>
      <c r="HG16" s="107">
        <v>2066121000</v>
      </c>
      <c r="HI16" s="106" t="s">
        <v>652</v>
      </c>
      <c r="HK16" s="108" t="s">
        <v>837</v>
      </c>
      <c r="HM16" s="107">
        <v>1086957</v>
      </c>
      <c r="HO16" s="169">
        <v>1728151</v>
      </c>
      <c r="HP16" s="101"/>
      <c r="HQ16" s="109" t="s">
        <v>609</v>
      </c>
      <c r="HS16" s="107" t="s">
        <v>838</v>
      </c>
    </row>
    <row r="17" spans="1:227" ht="60" x14ac:dyDescent="0.25">
      <c r="B17" s="105" t="s">
        <v>402</v>
      </c>
      <c r="D17" s="110">
        <v>927.82306073102893</v>
      </c>
      <c r="F17" s="110">
        <v>642.87653838859774</v>
      </c>
      <c r="H17" s="110">
        <v>6945887.0228738021</v>
      </c>
      <c r="J17" s="110">
        <v>4905626.8132258551</v>
      </c>
      <c r="L17" s="110">
        <v>192944.52852228982</v>
      </c>
      <c r="N17" s="110">
        <v>130237.55675254569</v>
      </c>
      <c r="P17" s="225" t="s">
        <v>532</v>
      </c>
      <c r="R17" s="99" t="s">
        <v>818</v>
      </c>
      <c r="T17" s="110">
        <v>5123.6087653572122</v>
      </c>
      <c r="U17" s="110"/>
      <c r="V17" s="110">
        <v>3586.5261357500476</v>
      </c>
      <c r="W17" s="110"/>
      <c r="X17" s="110">
        <v>34599953.223133005</v>
      </c>
      <c r="Y17" s="110"/>
      <c r="Z17" s="110">
        <v>25949964.917349752</v>
      </c>
      <c r="AB17" s="110">
        <v>899682.95641953091</v>
      </c>
      <c r="AD17" s="110">
        <v>674762.21731464833</v>
      </c>
      <c r="AF17" s="225" t="s">
        <v>532</v>
      </c>
      <c r="AH17" s="99" t="s">
        <v>818</v>
      </c>
      <c r="AK17" s="110">
        <v>0</v>
      </c>
      <c r="AL17" s="336"/>
      <c r="AM17" s="336">
        <v>0</v>
      </c>
      <c r="AN17" s="336"/>
      <c r="AO17" s="110">
        <v>0</v>
      </c>
      <c r="AP17" s="110"/>
      <c r="AQ17" s="110">
        <v>0</v>
      </c>
      <c r="AR17" s="336"/>
      <c r="AS17" s="110">
        <v>4609</v>
      </c>
      <c r="AT17" s="336"/>
      <c r="AU17" s="336">
        <v>3111.0749999999998</v>
      </c>
      <c r="AW17" s="225" t="s">
        <v>532</v>
      </c>
      <c r="AY17" s="99" t="s">
        <v>818</v>
      </c>
      <c r="BA17" s="110">
        <v>0</v>
      </c>
      <c r="BC17" s="110">
        <v>0</v>
      </c>
      <c r="BE17" s="110">
        <v>0</v>
      </c>
      <c r="BG17" s="110">
        <v>0</v>
      </c>
      <c r="BI17" s="110">
        <v>17408.9302241265</v>
      </c>
      <c r="BK17" s="110">
        <v>13056.697668094879</v>
      </c>
      <c r="BM17" s="225" t="s">
        <v>532</v>
      </c>
      <c r="BO17" s="99" t="s">
        <v>818</v>
      </c>
      <c r="BQ17" s="149">
        <v>101.60693926897099</v>
      </c>
      <c r="BS17" s="110">
        <v>69.093211611402239</v>
      </c>
      <c r="BU17" s="110">
        <v>598149.97712619719</v>
      </c>
      <c r="BW17" s="110">
        <v>425788.4617741449</v>
      </c>
      <c r="BY17" s="110">
        <v>14707.471477710105</v>
      </c>
      <c r="CA17" s="110">
        <v>9927.5432474543213</v>
      </c>
      <c r="CC17" s="225" t="s">
        <v>532</v>
      </c>
      <c r="CE17" s="99" t="s">
        <v>818</v>
      </c>
      <c r="CG17" s="110">
        <v>564.66781346507355</v>
      </c>
      <c r="CI17" s="110">
        <v>395.26746942555133</v>
      </c>
      <c r="CK17" s="110">
        <v>3098623.2246579193</v>
      </c>
      <c r="CM17" s="110">
        <v>2323967.4184934394</v>
      </c>
      <c r="CO17" s="110">
        <v>71240.760032658975</v>
      </c>
      <c r="CQ17" s="110">
        <v>53430.570024494235</v>
      </c>
      <c r="CS17" s="225" t="s">
        <v>532</v>
      </c>
      <c r="CU17" s="99" t="s">
        <v>818</v>
      </c>
      <c r="CW17" s="110">
        <v>981.16216663075272</v>
      </c>
      <c r="CY17" s="97" t="s">
        <v>458</v>
      </c>
      <c r="DA17" s="100" t="s">
        <v>47</v>
      </c>
      <c r="DC17" s="315">
        <v>8.63729632359132</v>
      </c>
      <c r="DD17" s="225"/>
      <c r="DE17" s="315">
        <v>61331.740424822558</v>
      </c>
      <c r="DF17" s="225"/>
      <c r="DG17" s="315">
        <v>1607.9164533779553</v>
      </c>
      <c r="DH17" s="225"/>
      <c r="DI17" s="238" t="s">
        <v>634</v>
      </c>
      <c r="DJ17" s="225"/>
      <c r="DK17" s="99"/>
      <c r="DM17" s="315">
        <v>99.544840129389968</v>
      </c>
      <c r="DN17" s="315"/>
      <c r="DO17" s="315">
        <v>706848.30839607993</v>
      </c>
      <c r="DP17" s="225"/>
      <c r="DQ17" s="315">
        <v>18531.237125180935</v>
      </c>
      <c r="DR17" s="225"/>
      <c r="DS17" s="238" t="s">
        <v>595</v>
      </c>
      <c r="DT17" s="225"/>
      <c r="DU17" s="99"/>
      <c r="DW17" s="149">
        <v>5.4196699916503885E-4</v>
      </c>
      <c r="DX17" s="149"/>
      <c r="DY17" s="149">
        <v>3.8484009424131167</v>
      </c>
      <c r="DZ17" s="149"/>
      <c r="EA17" s="149">
        <v>0.10089241152525441</v>
      </c>
      <c r="EB17" s="225"/>
      <c r="EC17" s="238" t="s">
        <v>644</v>
      </c>
      <c r="ED17" s="225"/>
      <c r="EE17" s="99"/>
      <c r="EH17" s="157">
        <v>0.56263938305442496</v>
      </c>
      <c r="EI17" s="157"/>
      <c r="EJ17" s="157">
        <v>1.7133556000000001E-2</v>
      </c>
      <c r="EL17" s="225" t="s">
        <v>460</v>
      </c>
      <c r="EN17" s="99"/>
      <c r="EP17" s="158">
        <f>EP15/EP16</f>
        <v>4.0512141517922168E-3</v>
      </c>
      <c r="ES17" s="225" t="s">
        <v>460</v>
      </c>
      <c r="EU17" s="99"/>
      <c r="EW17" s="233">
        <f>EW15/EW16</f>
        <v>1.5172051059009163E-4</v>
      </c>
      <c r="EZ17" s="110" t="s">
        <v>460</v>
      </c>
      <c r="FB17" s="99"/>
      <c r="FD17" s="158">
        <v>3.5029615948028787E-2</v>
      </c>
      <c r="FG17" s="110" t="s">
        <v>460</v>
      </c>
      <c r="FI17" s="99"/>
      <c r="FK17" s="147" t="s">
        <v>46</v>
      </c>
      <c r="FN17" s="110" t="s">
        <v>460</v>
      </c>
      <c r="FP17" s="99"/>
      <c r="FR17" s="147" t="s">
        <v>46</v>
      </c>
      <c r="FU17" s="110"/>
      <c r="FW17" s="99"/>
      <c r="FY17" s="342">
        <v>1182.2059849443938</v>
      </c>
      <c r="FZ17" s="333"/>
      <c r="GA17" s="342">
        <v>1688.8656927777049</v>
      </c>
      <c r="GB17" s="333"/>
      <c r="GC17" s="342">
        <v>0.1783811286565645</v>
      </c>
      <c r="GD17" s="333"/>
      <c r="GE17" s="342">
        <v>0.23784150487541927</v>
      </c>
      <c r="GF17" s="333"/>
      <c r="GG17" s="342">
        <v>6.8041004596148911</v>
      </c>
      <c r="GH17" s="333"/>
      <c r="GI17" s="342">
        <v>9.0721339461531851</v>
      </c>
      <c r="GK17" s="102" t="s">
        <v>561</v>
      </c>
      <c r="GM17" s="99"/>
      <c r="GO17" s="342">
        <v>1105.2218996632632</v>
      </c>
      <c r="GP17" s="333"/>
      <c r="GQ17" s="342">
        <v>1578.8884280903753</v>
      </c>
      <c r="GR17" s="333"/>
      <c r="GS17" s="342">
        <v>0.16676512586523431</v>
      </c>
      <c r="GT17" s="333"/>
      <c r="GU17" s="342">
        <v>0.22235350115364572</v>
      </c>
      <c r="GV17" s="333"/>
      <c r="GW17" s="342">
        <v>6.3610241626622823</v>
      </c>
      <c r="GX17" s="333"/>
      <c r="GY17" s="342">
        <v>8.4813655502163723</v>
      </c>
      <c r="HA17" s="102" t="s">
        <v>561</v>
      </c>
      <c r="HC17" s="99"/>
      <c r="HE17" s="101">
        <v>10842.426773565836</v>
      </c>
      <c r="HG17" s="166">
        <v>27199.682690413581</v>
      </c>
      <c r="HI17" s="97" t="s">
        <v>668</v>
      </c>
      <c r="HK17" s="101"/>
      <c r="HM17" s="101">
        <v>15013876.063820224</v>
      </c>
      <c r="HO17" s="167">
        <v>32519053.948410757</v>
      </c>
      <c r="HP17" s="148"/>
      <c r="HQ17" s="97" t="s">
        <v>669</v>
      </c>
      <c r="HS17" s="101"/>
    </row>
    <row r="18" spans="1:227" x14ac:dyDescent="0.25">
      <c r="B18" s="195"/>
      <c r="D18" s="110"/>
      <c r="F18" s="110"/>
      <c r="H18" s="110"/>
      <c r="J18" s="110"/>
      <c r="L18" s="110"/>
      <c r="N18" s="110"/>
      <c r="R18" s="99"/>
      <c r="T18" s="110"/>
      <c r="U18" s="110"/>
      <c r="V18" s="110"/>
      <c r="W18" s="110"/>
      <c r="X18" s="110"/>
      <c r="Y18" s="110"/>
      <c r="Z18" s="110"/>
      <c r="AB18" s="110"/>
      <c r="AD18" s="110"/>
      <c r="AH18" s="99"/>
      <c r="AK18" s="336"/>
      <c r="AL18" s="336"/>
      <c r="AM18" s="336"/>
      <c r="AN18" s="336"/>
      <c r="AO18" s="110"/>
      <c r="AP18" s="110"/>
      <c r="AQ18" s="110"/>
      <c r="AR18" s="336"/>
      <c r="AS18" s="336"/>
      <c r="AT18" s="336"/>
      <c r="AU18" s="336"/>
      <c r="AY18" s="99"/>
      <c r="BA18" s="110"/>
      <c r="BC18" s="110"/>
      <c r="BE18" s="110"/>
      <c r="BG18" s="110"/>
      <c r="BI18" s="110"/>
      <c r="BK18" s="110"/>
      <c r="BO18" s="99"/>
      <c r="BQ18" s="110"/>
      <c r="BS18" s="110"/>
      <c r="BU18" s="110"/>
      <c r="BW18" s="110"/>
      <c r="BY18" s="110"/>
      <c r="CA18" s="110"/>
      <c r="CE18" s="99"/>
      <c r="CG18" s="110"/>
      <c r="CI18" s="110"/>
      <c r="CK18" s="110"/>
      <c r="CM18" s="110"/>
      <c r="CO18" s="110"/>
      <c r="CQ18" s="110"/>
      <c r="CU18" s="99"/>
      <c r="DC18" s="315"/>
      <c r="DD18" s="225"/>
      <c r="DE18" s="110"/>
      <c r="DF18" s="225"/>
      <c r="DG18" s="110"/>
      <c r="DH18" s="225"/>
      <c r="DI18" s="225"/>
      <c r="DJ18" s="225"/>
      <c r="DK18" s="99"/>
      <c r="DM18" s="315"/>
      <c r="DN18" s="315"/>
      <c r="DO18" s="110"/>
      <c r="DP18" s="225"/>
      <c r="DQ18" s="110"/>
      <c r="DR18" s="225"/>
      <c r="DS18" s="225"/>
      <c r="DT18" s="225"/>
      <c r="DU18" s="99"/>
      <c r="DW18" s="149"/>
      <c r="DX18" s="149"/>
      <c r="DY18" s="149"/>
      <c r="DZ18" s="149"/>
      <c r="EA18" s="149"/>
      <c r="EB18" s="225"/>
      <c r="EC18" s="225"/>
      <c r="ED18" s="225"/>
      <c r="EE18" s="99"/>
      <c r="EH18" s="146"/>
      <c r="EI18" s="146"/>
      <c r="EJ18" s="146"/>
      <c r="EN18" s="99"/>
      <c r="EP18" s="146"/>
      <c r="EU18" s="99"/>
      <c r="EW18" s="110"/>
      <c r="FB18" s="99"/>
      <c r="FD18" s="110"/>
      <c r="FI18" s="99"/>
      <c r="FK18" s="147"/>
      <c r="FP18" s="99"/>
      <c r="FR18" s="147"/>
      <c r="FW18" s="99"/>
      <c r="FY18" s="329"/>
      <c r="FZ18" s="97"/>
      <c r="GA18" s="149"/>
      <c r="GB18" s="97"/>
      <c r="GC18" s="341"/>
      <c r="GD18" s="97"/>
      <c r="GE18" s="341"/>
      <c r="GF18" s="101"/>
      <c r="GG18" s="101"/>
      <c r="GH18" s="97"/>
      <c r="GI18" s="101"/>
      <c r="GJ18" s="101"/>
      <c r="GK18" s="102"/>
      <c r="GL18" s="102"/>
      <c r="GM18" s="101"/>
      <c r="GO18" s="329"/>
      <c r="GP18" s="329"/>
      <c r="GQ18" s="149"/>
      <c r="GR18" s="97"/>
      <c r="GS18" s="341"/>
      <c r="GT18" s="343"/>
      <c r="GU18" s="341"/>
      <c r="GV18" s="101"/>
      <c r="GW18" s="101"/>
      <c r="GX18" s="97"/>
      <c r="GY18" s="101"/>
      <c r="GZ18" s="101"/>
      <c r="HA18" s="102"/>
      <c r="HB18" s="102"/>
      <c r="HC18" s="294"/>
      <c r="HE18" s="101"/>
      <c r="HG18" s="101"/>
      <c r="HK18" s="101"/>
      <c r="HM18" s="101"/>
      <c r="HO18" s="101"/>
      <c r="HP18" s="101"/>
      <c r="HS18" s="101"/>
    </row>
    <row r="19" spans="1:227" x14ac:dyDescent="0.25">
      <c r="A19" s="182" t="s">
        <v>530</v>
      </c>
      <c r="B19" s="183"/>
      <c r="H19" s="110"/>
      <c r="J19" s="110"/>
      <c r="R19" s="104"/>
      <c r="T19" s="110"/>
      <c r="U19" s="110"/>
      <c r="V19" s="110"/>
      <c r="W19" s="110"/>
      <c r="X19" s="110"/>
      <c r="Y19" s="110"/>
      <c r="Z19" s="110"/>
      <c r="AH19" s="104"/>
      <c r="AK19" s="336"/>
      <c r="AL19" s="336"/>
      <c r="AM19" s="336"/>
      <c r="AN19" s="336"/>
      <c r="AO19" s="110"/>
      <c r="AP19" s="110"/>
      <c r="AQ19" s="110"/>
      <c r="AR19" s="336"/>
      <c r="AS19" s="336"/>
      <c r="AT19" s="336"/>
      <c r="AU19" s="336"/>
      <c r="AY19" s="104"/>
      <c r="BO19" s="104"/>
      <c r="CE19" s="104"/>
      <c r="CU19" s="104"/>
      <c r="DC19" s="315"/>
      <c r="DD19" s="225"/>
      <c r="DE19" s="225"/>
      <c r="DF19" s="225"/>
      <c r="DG19" s="225"/>
      <c r="DH19" s="225"/>
      <c r="DI19" s="225"/>
      <c r="DJ19" s="225"/>
      <c r="DK19" s="104"/>
      <c r="DM19" s="315"/>
      <c r="DN19" s="315"/>
      <c r="DO19" s="110"/>
      <c r="DP19" s="225"/>
      <c r="DQ19" s="225"/>
      <c r="DR19" s="225"/>
      <c r="DS19" s="225"/>
      <c r="DT19" s="225"/>
      <c r="DU19" s="104"/>
      <c r="DW19" s="149"/>
      <c r="DX19" s="149"/>
      <c r="DY19" s="149"/>
      <c r="DZ19" s="149"/>
      <c r="EA19" s="149"/>
      <c r="EB19" s="225"/>
      <c r="EC19" s="225"/>
      <c r="ED19" s="225"/>
      <c r="EE19" s="104"/>
      <c r="EH19" s="146"/>
      <c r="EI19" s="146"/>
      <c r="EJ19" s="146"/>
      <c r="EN19" s="239"/>
      <c r="EP19" s="146"/>
      <c r="EU19" s="239"/>
      <c r="FB19" s="239"/>
      <c r="FI19" s="239"/>
      <c r="FK19" s="147"/>
      <c r="FP19" s="239"/>
      <c r="FR19" s="147"/>
      <c r="FW19" s="239"/>
      <c r="FY19" s="340"/>
      <c r="FZ19" s="97"/>
      <c r="GA19" s="149"/>
      <c r="GB19" s="97"/>
      <c r="GC19" s="341"/>
      <c r="GD19" s="97"/>
      <c r="GE19" s="341"/>
      <c r="GF19" s="101"/>
      <c r="GG19" s="101"/>
      <c r="GH19" s="97"/>
      <c r="GI19" s="101"/>
      <c r="GJ19" s="101"/>
      <c r="GK19" s="101"/>
      <c r="GL19" s="101"/>
      <c r="GM19" s="105"/>
      <c r="GO19" s="340"/>
      <c r="GP19" s="329"/>
      <c r="GQ19" s="149"/>
      <c r="GR19" s="97"/>
      <c r="GS19" s="341"/>
      <c r="GT19" s="343"/>
      <c r="GU19" s="341"/>
      <c r="GV19" s="101"/>
      <c r="GW19" s="101"/>
      <c r="GX19" s="97"/>
      <c r="GY19" s="101"/>
      <c r="GZ19" s="101"/>
      <c r="HA19" s="101"/>
      <c r="HB19" s="101"/>
      <c r="HC19" s="105"/>
      <c r="HE19" s="101"/>
      <c r="HG19" s="101"/>
      <c r="HK19" s="100"/>
      <c r="HM19" s="101"/>
      <c r="HO19" s="101"/>
      <c r="HP19" s="101"/>
      <c r="HS19" s="100"/>
    </row>
    <row r="20" spans="1:227" ht="60" x14ac:dyDescent="0.25">
      <c r="B20" s="105" t="s">
        <v>417</v>
      </c>
      <c r="D20" s="225" t="s">
        <v>46</v>
      </c>
      <c r="F20" s="225" t="s">
        <v>46</v>
      </c>
      <c r="H20" s="110" t="s">
        <v>46</v>
      </c>
      <c r="J20" s="110" t="s">
        <v>46</v>
      </c>
      <c r="L20" s="225" t="s">
        <v>46</v>
      </c>
      <c r="N20" s="225" t="s">
        <v>46</v>
      </c>
      <c r="P20" s="225" t="s">
        <v>46</v>
      </c>
      <c r="R20" s="225" t="s">
        <v>46</v>
      </c>
      <c r="T20" s="110" t="s">
        <v>46</v>
      </c>
      <c r="U20" s="110"/>
      <c r="V20" s="110" t="s">
        <v>46</v>
      </c>
      <c r="W20" s="110"/>
      <c r="X20" s="110" t="s">
        <v>46</v>
      </c>
      <c r="Y20" s="110"/>
      <c r="Z20" s="110" t="s">
        <v>46</v>
      </c>
      <c r="AB20" s="225" t="s">
        <v>46</v>
      </c>
      <c r="AD20" s="225" t="s">
        <v>46</v>
      </c>
      <c r="AF20" s="225" t="s">
        <v>46</v>
      </c>
      <c r="AH20" s="225" t="s">
        <v>46</v>
      </c>
      <c r="AK20" s="336" t="s">
        <v>46</v>
      </c>
      <c r="AL20" s="336"/>
      <c r="AM20" s="336" t="s">
        <v>46</v>
      </c>
      <c r="AN20" s="336"/>
      <c r="AO20" s="110" t="s">
        <v>46</v>
      </c>
      <c r="AP20" s="110"/>
      <c r="AQ20" s="110" t="s">
        <v>46</v>
      </c>
      <c r="AR20" s="336"/>
      <c r="AS20" s="336" t="s">
        <v>46</v>
      </c>
      <c r="AT20" s="336"/>
      <c r="AU20" s="336" t="s">
        <v>46</v>
      </c>
      <c r="AW20" s="225" t="s">
        <v>46</v>
      </c>
      <c r="AY20" s="225" t="s">
        <v>46</v>
      </c>
      <c r="BA20" s="225" t="s">
        <v>46</v>
      </c>
      <c r="BC20" s="225" t="s">
        <v>46</v>
      </c>
      <c r="BE20" s="225" t="s">
        <v>46</v>
      </c>
      <c r="BG20" s="225" t="s">
        <v>46</v>
      </c>
      <c r="BI20" s="225" t="s">
        <v>46</v>
      </c>
      <c r="BK20" s="225" t="s">
        <v>46</v>
      </c>
      <c r="BM20" s="225" t="s">
        <v>46</v>
      </c>
      <c r="BO20" s="225" t="s">
        <v>46</v>
      </c>
      <c r="BQ20" s="225" t="s">
        <v>46</v>
      </c>
      <c r="BS20" s="225" t="s">
        <v>46</v>
      </c>
      <c r="BU20" s="225" t="s">
        <v>46</v>
      </c>
      <c r="BW20" s="225" t="s">
        <v>46</v>
      </c>
      <c r="BY20" s="225" t="s">
        <v>46</v>
      </c>
      <c r="CA20" s="225" t="s">
        <v>46</v>
      </c>
      <c r="CC20" s="225" t="s">
        <v>46</v>
      </c>
      <c r="CE20" s="225" t="s">
        <v>46</v>
      </c>
      <c r="CG20" s="225" t="s">
        <v>46</v>
      </c>
      <c r="CI20" s="225" t="s">
        <v>46</v>
      </c>
      <c r="CK20" s="225" t="s">
        <v>46</v>
      </c>
      <c r="CM20" s="225" t="s">
        <v>46</v>
      </c>
      <c r="CO20" s="225" t="s">
        <v>46</v>
      </c>
      <c r="CQ20" s="225" t="s">
        <v>46</v>
      </c>
      <c r="CS20" s="225" t="s">
        <v>46</v>
      </c>
      <c r="CU20" s="225" t="s">
        <v>46</v>
      </c>
      <c r="CW20" s="97" t="s">
        <v>46</v>
      </c>
      <c r="CY20" s="97" t="s">
        <v>46</v>
      </c>
      <c r="DA20" s="289"/>
      <c r="DC20" s="315">
        <v>1191.4528499999999</v>
      </c>
      <c r="DD20" s="225"/>
      <c r="DE20" s="315">
        <v>16786498.373999998</v>
      </c>
      <c r="DF20" s="225"/>
      <c r="DG20" s="315">
        <v>495459.43920000002</v>
      </c>
      <c r="DH20" s="225"/>
      <c r="DI20" s="225" t="s">
        <v>532</v>
      </c>
      <c r="DJ20" s="225"/>
      <c r="DK20" s="225" t="s">
        <v>635</v>
      </c>
      <c r="DM20" s="315">
        <v>1191.4528499999999</v>
      </c>
      <c r="DN20" s="315"/>
      <c r="DO20" s="344">
        <v>16786498.373999998</v>
      </c>
      <c r="DP20" s="225"/>
      <c r="DQ20" s="344">
        <v>495459.43920000002</v>
      </c>
      <c r="DR20" s="225"/>
      <c r="DS20" s="225" t="s">
        <v>532</v>
      </c>
      <c r="DT20" s="225"/>
      <c r="DU20" s="225" t="s">
        <v>635</v>
      </c>
      <c r="DW20" s="315">
        <v>1191.4528499999999</v>
      </c>
      <c r="DX20" s="149"/>
      <c r="DY20" s="344">
        <v>16786498.373999998</v>
      </c>
      <c r="DZ20" s="149"/>
      <c r="EA20" s="344">
        <v>495459.43920000002</v>
      </c>
      <c r="EB20" s="225"/>
      <c r="EC20" s="225" t="s">
        <v>532</v>
      </c>
      <c r="ED20" s="225"/>
      <c r="EE20" s="225" t="s">
        <v>47</v>
      </c>
      <c r="EH20" s="149">
        <v>1729</v>
      </c>
      <c r="EI20" s="146"/>
      <c r="EJ20" s="110">
        <v>10</v>
      </c>
      <c r="EL20" s="225" t="s">
        <v>646</v>
      </c>
      <c r="EN20" s="238" t="s">
        <v>641</v>
      </c>
      <c r="EP20" s="110">
        <v>1874093</v>
      </c>
      <c r="ES20" s="225" t="s">
        <v>652</v>
      </c>
      <c r="EU20" s="238" t="s">
        <v>823</v>
      </c>
      <c r="EW20" s="149">
        <v>4</v>
      </c>
      <c r="EZ20" s="225" t="s">
        <v>825</v>
      </c>
      <c r="FB20" s="238" t="s">
        <v>826</v>
      </c>
      <c r="FD20" s="110">
        <v>2</v>
      </c>
      <c r="FG20" s="225" t="s">
        <v>825</v>
      </c>
      <c r="FI20" s="238" t="s">
        <v>829</v>
      </c>
      <c r="FK20" s="147" t="s">
        <v>46</v>
      </c>
      <c r="FN20" s="225" t="s">
        <v>656</v>
      </c>
      <c r="FP20" s="238" t="s">
        <v>831</v>
      </c>
      <c r="FR20" s="147" t="s">
        <v>46</v>
      </c>
      <c r="FU20" s="225" t="s">
        <v>659</v>
      </c>
      <c r="FW20" s="238" t="s">
        <v>831</v>
      </c>
      <c r="FY20" s="102">
        <v>2564235.3106725411</v>
      </c>
      <c r="FZ20" s="101"/>
      <c r="GA20" s="102">
        <v>2564235.3106725411</v>
      </c>
      <c r="GB20" s="101"/>
      <c r="GC20" s="102">
        <v>2564235.3106725411</v>
      </c>
      <c r="GD20" s="101"/>
      <c r="GE20" s="102">
        <v>2564235.3106725411</v>
      </c>
      <c r="GF20" s="101"/>
      <c r="GG20" s="102">
        <v>2564235.3106725411</v>
      </c>
      <c r="GH20" s="101"/>
      <c r="GI20" s="102">
        <v>2564235.3106725411</v>
      </c>
      <c r="GJ20" s="101"/>
      <c r="GK20" s="102" t="s">
        <v>328</v>
      </c>
      <c r="GL20" s="101"/>
      <c r="GM20" s="225" t="s">
        <v>663</v>
      </c>
      <c r="GO20" s="342">
        <v>3497123.9360395852</v>
      </c>
      <c r="GP20" s="101"/>
      <c r="GQ20" s="342">
        <v>3497123.9360395852</v>
      </c>
      <c r="GR20" s="101"/>
      <c r="GS20" s="342">
        <v>3497123.9360395852</v>
      </c>
      <c r="GT20" s="101"/>
      <c r="GU20" s="342">
        <v>3497123.9360395852</v>
      </c>
      <c r="GV20" s="101"/>
      <c r="GW20" s="342">
        <v>3497123.9360395852</v>
      </c>
      <c r="GX20" s="101"/>
      <c r="GY20" s="342">
        <v>3497123.9360395852</v>
      </c>
      <c r="GZ20" s="101"/>
      <c r="HA20" s="102" t="s">
        <v>328</v>
      </c>
      <c r="HB20" s="101"/>
      <c r="HC20" s="225" t="s">
        <v>664</v>
      </c>
      <c r="HE20" s="101">
        <v>16784186295779.16</v>
      </c>
      <c r="HG20" s="165">
        <v>59498187400000</v>
      </c>
      <c r="HI20" s="101" t="s">
        <v>707</v>
      </c>
      <c r="HK20" s="162" t="s">
        <v>836</v>
      </c>
      <c r="HM20" s="101">
        <v>16784186295779.16</v>
      </c>
      <c r="HO20" s="165">
        <v>59498187400000</v>
      </c>
      <c r="HP20" s="101"/>
      <c r="HQ20" s="225" t="s">
        <v>707</v>
      </c>
      <c r="HS20" s="101" t="s">
        <v>708</v>
      </c>
    </row>
    <row r="21" spans="1:227" ht="75" x14ac:dyDescent="0.25">
      <c r="B21" s="194" t="s">
        <v>418</v>
      </c>
      <c r="D21" s="106" t="s">
        <v>46</v>
      </c>
      <c r="F21" s="106" t="s">
        <v>46</v>
      </c>
      <c r="H21" s="150" t="s">
        <v>46</v>
      </c>
      <c r="J21" s="150" t="s">
        <v>46</v>
      </c>
      <c r="L21" s="106" t="s">
        <v>46</v>
      </c>
      <c r="N21" s="106" t="s">
        <v>46</v>
      </c>
      <c r="P21" s="106" t="s">
        <v>46</v>
      </c>
      <c r="R21" s="106" t="s">
        <v>46</v>
      </c>
      <c r="T21" s="150" t="s">
        <v>46</v>
      </c>
      <c r="U21" s="110"/>
      <c r="V21" s="150" t="s">
        <v>46</v>
      </c>
      <c r="W21" s="110"/>
      <c r="X21" s="150" t="s">
        <v>46</v>
      </c>
      <c r="Y21" s="110"/>
      <c r="Z21" s="150" t="s">
        <v>46</v>
      </c>
      <c r="AB21" s="106" t="s">
        <v>46</v>
      </c>
      <c r="AD21" s="106" t="s">
        <v>46</v>
      </c>
      <c r="AF21" s="106" t="s">
        <v>46</v>
      </c>
      <c r="AH21" s="106" t="s">
        <v>46</v>
      </c>
      <c r="AK21" s="337" t="s">
        <v>46</v>
      </c>
      <c r="AL21" s="336"/>
      <c r="AM21" s="337" t="s">
        <v>46</v>
      </c>
      <c r="AN21" s="336"/>
      <c r="AO21" s="150" t="s">
        <v>46</v>
      </c>
      <c r="AP21" s="110"/>
      <c r="AQ21" s="150" t="s">
        <v>46</v>
      </c>
      <c r="AR21" s="336"/>
      <c r="AS21" s="337" t="s">
        <v>46</v>
      </c>
      <c r="AT21" s="336"/>
      <c r="AU21" s="337" t="s">
        <v>46</v>
      </c>
      <c r="AW21" s="106" t="s">
        <v>46</v>
      </c>
      <c r="AY21" s="106" t="s">
        <v>46</v>
      </c>
      <c r="BA21" s="106" t="s">
        <v>46</v>
      </c>
      <c r="BC21" s="106" t="s">
        <v>46</v>
      </c>
      <c r="BE21" s="106" t="s">
        <v>46</v>
      </c>
      <c r="BG21" s="106" t="s">
        <v>46</v>
      </c>
      <c r="BI21" s="106" t="s">
        <v>46</v>
      </c>
      <c r="BK21" s="106" t="s">
        <v>46</v>
      </c>
      <c r="BM21" s="106" t="s">
        <v>46</v>
      </c>
      <c r="BO21" s="106" t="s">
        <v>46</v>
      </c>
      <c r="BQ21" s="106" t="s">
        <v>46</v>
      </c>
      <c r="BS21" s="106" t="s">
        <v>46</v>
      </c>
      <c r="BU21" s="106" t="s">
        <v>46</v>
      </c>
      <c r="BW21" s="106" t="s">
        <v>46</v>
      </c>
      <c r="BY21" s="106" t="s">
        <v>46</v>
      </c>
      <c r="CA21" s="106" t="s">
        <v>46</v>
      </c>
      <c r="CC21" s="106" t="s">
        <v>46</v>
      </c>
      <c r="CE21" s="106" t="s">
        <v>46</v>
      </c>
      <c r="CG21" s="106" t="s">
        <v>46</v>
      </c>
      <c r="CI21" s="106" t="s">
        <v>46</v>
      </c>
      <c r="CK21" s="106" t="s">
        <v>46</v>
      </c>
      <c r="CM21" s="106" t="s">
        <v>46</v>
      </c>
      <c r="CO21" s="106" t="s">
        <v>46</v>
      </c>
      <c r="CQ21" s="106" t="s">
        <v>46</v>
      </c>
      <c r="CS21" s="106" t="s">
        <v>46</v>
      </c>
      <c r="CU21" s="106" t="s">
        <v>46</v>
      </c>
      <c r="CW21" s="109" t="s">
        <v>46</v>
      </c>
      <c r="CY21" s="109" t="s">
        <v>46</v>
      </c>
      <c r="DA21" s="291"/>
      <c r="DC21" s="318">
        <v>70</v>
      </c>
      <c r="DD21" s="225"/>
      <c r="DE21" s="106">
        <v>70</v>
      </c>
      <c r="DF21" s="225"/>
      <c r="DG21" s="106">
        <v>70</v>
      </c>
      <c r="DH21" s="225"/>
      <c r="DI21" s="106" t="s">
        <v>633</v>
      </c>
      <c r="DJ21" s="225"/>
      <c r="DK21" s="111" t="s">
        <v>819</v>
      </c>
      <c r="DM21" s="318">
        <v>10</v>
      </c>
      <c r="DN21" s="315"/>
      <c r="DO21" s="150">
        <v>10</v>
      </c>
      <c r="DP21" s="225"/>
      <c r="DQ21" s="106">
        <v>10</v>
      </c>
      <c r="DR21" s="225"/>
      <c r="DS21" s="106" t="s">
        <v>640</v>
      </c>
      <c r="DT21" s="225"/>
      <c r="DU21" s="111" t="s">
        <v>641</v>
      </c>
      <c r="DW21" s="151">
        <v>1874093</v>
      </c>
      <c r="DX21" s="149"/>
      <c r="DY21" s="151">
        <v>1874093</v>
      </c>
      <c r="DZ21" s="149"/>
      <c r="EA21" s="151">
        <v>1874093</v>
      </c>
      <c r="EB21" s="225"/>
      <c r="EC21" s="106" t="s">
        <v>643</v>
      </c>
      <c r="ED21" s="225"/>
      <c r="EE21" s="111" t="s">
        <v>820</v>
      </c>
      <c r="EH21" s="151">
        <v>1416888</v>
      </c>
      <c r="EI21" s="146"/>
      <c r="EJ21" s="150">
        <v>234000</v>
      </c>
      <c r="EL21" s="106" t="s">
        <v>647</v>
      </c>
      <c r="EN21" s="111" t="s">
        <v>821</v>
      </c>
      <c r="EP21" s="150">
        <v>1815902616</v>
      </c>
      <c r="ES21" s="106" t="s">
        <v>652</v>
      </c>
      <c r="EU21" s="111" t="s">
        <v>824</v>
      </c>
      <c r="EW21" s="150">
        <v>98906</v>
      </c>
      <c r="EZ21" s="106" t="s">
        <v>825</v>
      </c>
      <c r="FB21" s="111" t="s">
        <v>827</v>
      </c>
      <c r="FD21" s="150">
        <v>31402</v>
      </c>
      <c r="FG21" s="106" t="s">
        <v>825</v>
      </c>
      <c r="FI21" s="111" t="s">
        <v>828</v>
      </c>
      <c r="FK21" s="151">
        <v>234000</v>
      </c>
      <c r="FN21" s="106" t="s">
        <v>825</v>
      </c>
      <c r="FP21" s="111" t="s">
        <v>830</v>
      </c>
      <c r="FR21" s="156">
        <v>31402</v>
      </c>
      <c r="FU21" s="106" t="s">
        <v>833</v>
      </c>
      <c r="FW21" s="111" t="s">
        <v>834</v>
      </c>
      <c r="FY21" s="311">
        <v>1702.0755000000004</v>
      </c>
      <c r="FZ21" s="312"/>
      <c r="GA21" s="311">
        <v>1191.4528499999997</v>
      </c>
      <c r="GB21" s="312"/>
      <c r="GC21" s="311">
        <v>20525093.100000001</v>
      </c>
      <c r="GD21" s="312"/>
      <c r="GE21" s="311">
        <v>16786498.373999998</v>
      </c>
      <c r="GF21" s="312"/>
      <c r="GG21" s="311">
        <v>603892.728</v>
      </c>
      <c r="GH21" s="312"/>
      <c r="GI21" s="311">
        <v>495459.43920000002</v>
      </c>
      <c r="GJ21" s="101"/>
      <c r="GK21" s="107" t="s">
        <v>560</v>
      </c>
      <c r="GL21" s="101"/>
      <c r="GM21" s="108" t="s">
        <v>665</v>
      </c>
      <c r="GO21" s="311">
        <v>1702.0755000000004</v>
      </c>
      <c r="GP21" s="312"/>
      <c r="GQ21" s="311">
        <v>1191.4528499999997</v>
      </c>
      <c r="GR21" s="312"/>
      <c r="GS21" s="311">
        <v>20525093.100000001</v>
      </c>
      <c r="GT21" s="312"/>
      <c r="GU21" s="311">
        <v>16786498.373999998</v>
      </c>
      <c r="GV21" s="312"/>
      <c r="GW21" s="311">
        <v>603892.728</v>
      </c>
      <c r="GX21" s="312"/>
      <c r="GY21" s="311">
        <v>495459.43920000002</v>
      </c>
      <c r="GZ21" s="101"/>
      <c r="HA21" s="107" t="s">
        <v>560</v>
      </c>
      <c r="HB21" s="101"/>
      <c r="HC21" s="108" t="s">
        <v>665</v>
      </c>
      <c r="HE21" s="107">
        <v>1560905232</v>
      </c>
      <c r="HG21" s="107">
        <v>2070900000</v>
      </c>
      <c r="HI21" s="106" t="s">
        <v>652</v>
      </c>
      <c r="HK21" s="108" t="s">
        <v>837</v>
      </c>
      <c r="HM21" s="107">
        <v>1091416</v>
      </c>
      <c r="HO21" s="107">
        <v>1742359</v>
      </c>
      <c r="HP21" s="101"/>
      <c r="HQ21" s="109" t="s">
        <v>609</v>
      </c>
      <c r="HS21" s="107" t="s">
        <v>838</v>
      </c>
    </row>
    <row r="22" spans="1:227" ht="60" x14ac:dyDescent="0.25">
      <c r="B22" s="105" t="s">
        <v>402</v>
      </c>
      <c r="D22" s="110">
        <v>47.99</v>
      </c>
      <c r="F22" s="110">
        <v>32.390998545845662</v>
      </c>
      <c r="H22" s="110">
        <v>1289543.5900000001</v>
      </c>
      <c r="I22" s="110"/>
      <c r="J22" s="110">
        <v>957412.66593803966</v>
      </c>
      <c r="L22" s="110">
        <v>35946.879999999997</v>
      </c>
      <c r="N22" s="110">
        <v>26459.080546948931</v>
      </c>
      <c r="P22" s="225" t="s">
        <v>532</v>
      </c>
      <c r="R22" s="99" t="s">
        <v>818</v>
      </c>
      <c r="T22" s="110">
        <v>791.66796114739259</v>
      </c>
      <c r="U22" s="110"/>
      <c r="V22" s="110">
        <v>554.16757280317461</v>
      </c>
      <c r="W22" s="110"/>
      <c r="X22" s="110">
        <v>14954742.854569146</v>
      </c>
      <c r="Y22" s="110"/>
      <c r="Z22" s="110">
        <v>12302572.527732268</v>
      </c>
      <c r="AB22" s="110">
        <v>403876.0999181876</v>
      </c>
      <c r="AD22" s="110">
        <v>328196.94576682994</v>
      </c>
      <c r="AF22" s="225" t="s">
        <v>532</v>
      </c>
      <c r="AH22" s="99" t="s">
        <v>818</v>
      </c>
      <c r="AK22" s="110">
        <v>0</v>
      </c>
      <c r="AL22" s="336"/>
      <c r="AM22" s="336">
        <v>0</v>
      </c>
      <c r="AN22" s="336"/>
      <c r="AO22" s="110">
        <v>119553</v>
      </c>
      <c r="AP22" s="110"/>
      <c r="AQ22" s="110">
        <v>80698.274999999994</v>
      </c>
      <c r="AR22" s="336"/>
      <c r="AS22" s="110">
        <v>10849</v>
      </c>
      <c r="AT22" s="336"/>
      <c r="AU22" s="336">
        <v>8233.2450000000008</v>
      </c>
      <c r="AW22" s="225" t="s">
        <v>532</v>
      </c>
      <c r="AY22" s="99" t="s">
        <v>818</v>
      </c>
      <c r="BA22" s="110">
        <v>0</v>
      </c>
      <c r="BC22" s="110">
        <v>0</v>
      </c>
      <c r="BE22" s="110">
        <v>1312691.94</v>
      </c>
      <c r="BF22" s="110"/>
      <c r="BG22" s="110">
        <v>984518.95499999996</v>
      </c>
      <c r="BI22" s="110">
        <v>129437.28</v>
      </c>
      <c r="BK22" s="110">
        <v>109729.32299999999</v>
      </c>
      <c r="BM22" s="225" t="s">
        <v>532</v>
      </c>
      <c r="BO22" s="99" t="s">
        <v>818</v>
      </c>
      <c r="BQ22" s="110">
        <v>65.323335487636058</v>
      </c>
      <c r="BS22" s="110">
        <v>44.093251454154348</v>
      </c>
      <c r="BU22" s="110">
        <v>340947.40560018428</v>
      </c>
      <c r="BV22" s="110"/>
      <c r="BW22" s="110">
        <v>252537.11906196031</v>
      </c>
      <c r="BY22" s="110">
        <v>5875.4163024679401</v>
      </c>
      <c r="CA22" s="110">
        <v>4313.3324530510699</v>
      </c>
      <c r="CC22" s="225" t="s">
        <v>532</v>
      </c>
      <c r="CE22" s="99" t="s">
        <v>818</v>
      </c>
      <c r="CG22" s="110">
        <v>910.40753885260767</v>
      </c>
      <c r="CI22" s="110">
        <v>637.28527719682518</v>
      </c>
      <c r="CK22" s="110">
        <v>4257658.3054308537</v>
      </c>
      <c r="CM22" s="110">
        <v>3499406.8912677318</v>
      </c>
      <c r="CO22" s="110">
        <v>70579.348081812335</v>
      </c>
      <c r="CQ22" s="110">
        <v>57533.170433170031</v>
      </c>
      <c r="CS22" s="225" t="s">
        <v>532</v>
      </c>
      <c r="CU22" s="99" t="s">
        <v>818</v>
      </c>
      <c r="CW22" s="110">
        <v>81.381797092622065</v>
      </c>
      <c r="CY22" s="97" t="s">
        <v>458</v>
      </c>
      <c r="DA22" s="100" t="s">
        <v>47</v>
      </c>
      <c r="DC22" s="315">
        <f>DC20/DC21</f>
        <v>17.020754999999998</v>
      </c>
      <c r="DD22" s="225"/>
      <c r="DE22" s="315">
        <f>DE20/DE21</f>
        <v>239807.11962857141</v>
      </c>
      <c r="DF22" s="225"/>
      <c r="DG22" s="315">
        <f>DG20/DG21</f>
        <v>7077.9919885714289</v>
      </c>
      <c r="DH22" s="110"/>
      <c r="DI22" s="238" t="s">
        <v>634</v>
      </c>
      <c r="DJ22" s="225"/>
      <c r="DK22" s="99"/>
      <c r="DM22" s="315">
        <f>DM20/DM21</f>
        <v>119.14528499999999</v>
      </c>
      <c r="DN22" s="315"/>
      <c r="DO22" s="315">
        <v>1678649.8373999998</v>
      </c>
      <c r="DP22" s="225"/>
      <c r="DQ22" s="315">
        <v>49545.943920000005</v>
      </c>
      <c r="DR22" s="110"/>
      <c r="DS22" s="238" t="s">
        <v>595</v>
      </c>
      <c r="DT22" s="225"/>
      <c r="DU22" s="99"/>
      <c r="DW22" s="345">
        <f>DW20/DW21</f>
        <v>6.357490530085753E-4</v>
      </c>
      <c r="DX22" s="149"/>
      <c r="DY22" s="149">
        <v>8.957131996117587</v>
      </c>
      <c r="DZ22" s="149"/>
      <c r="EA22" s="149">
        <v>0.26437292023394787</v>
      </c>
      <c r="EB22" s="110"/>
      <c r="EC22" s="238" t="s">
        <v>644</v>
      </c>
      <c r="ED22" s="225"/>
      <c r="EE22" s="99"/>
      <c r="EH22" s="157">
        <v>0.122027993744036</v>
      </c>
      <c r="EI22" s="157"/>
      <c r="EJ22" s="157">
        <v>4.2735042735042739E-3</v>
      </c>
      <c r="EK22" s="110"/>
      <c r="EL22" s="225" t="s">
        <v>460</v>
      </c>
      <c r="EN22" s="99"/>
      <c r="EP22" s="158">
        <f>EP20/EP21</f>
        <v>1.0320448814200066E-3</v>
      </c>
      <c r="EQ22" s="110"/>
      <c r="ER22" s="110"/>
      <c r="ES22" s="225" t="s">
        <v>460</v>
      </c>
      <c r="EU22" s="99"/>
      <c r="EW22" s="233">
        <f>EW20/EW21</f>
        <v>4.0442440296847515E-5</v>
      </c>
      <c r="EX22" s="110"/>
      <c r="EY22" s="110"/>
      <c r="EZ22" s="110" t="s">
        <v>460</v>
      </c>
      <c r="FB22" s="99"/>
      <c r="FD22" s="158">
        <v>6.3690210814597798E-3</v>
      </c>
      <c r="FE22" s="110"/>
      <c r="FF22" s="110"/>
      <c r="FG22" s="110" t="s">
        <v>460</v>
      </c>
      <c r="FI22" s="99"/>
      <c r="FK22" s="147" t="s">
        <v>46</v>
      </c>
      <c r="FL22" s="110"/>
      <c r="FM22" s="110"/>
      <c r="FN22" s="110" t="s">
        <v>460</v>
      </c>
      <c r="FP22" s="99"/>
      <c r="FR22" s="145" t="s">
        <v>46</v>
      </c>
      <c r="FS22" s="110"/>
      <c r="FT22" s="110"/>
      <c r="FU22" s="110" t="s">
        <v>460</v>
      </c>
      <c r="FW22" s="99"/>
      <c r="FY22" s="342">
        <f>FY20/FY21</f>
        <v>1506.5344108839711</v>
      </c>
      <c r="FZ22" s="101"/>
      <c r="GA22" s="342">
        <f>GA20/GA21</f>
        <v>2152.1920155485313</v>
      </c>
      <c r="GB22" s="101"/>
      <c r="GC22" s="342">
        <v>0.12493172616462046</v>
      </c>
      <c r="GD22" s="101"/>
      <c r="GE22" s="342">
        <v>0.15275581920313963</v>
      </c>
      <c r="GF22" s="101"/>
      <c r="GG22" s="342">
        <v>4.2461768320424964</v>
      </c>
      <c r="GH22" s="101"/>
      <c r="GI22" s="342">
        <v>5.1754696909456746</v>
      </c>
      <c r="GJ22" s="101"/>
      <c r="GK22" s="102" t="s">
        <v>561</v>
      </c>
      <c r="GL22" s="101"/>
      <c r="GM22" s="103"/>
      <c r="GO22" s="342">
        <f>GO20/GO21</f>
        <v>2054.6232737852019</v>
      </c>
      <c r="GP22" s="101"/>
      <c r="GQ22" s="342">
        <f>GQ20/GQ21</f>
        <v>2935.1761054074327</v>
      </c>
      <c r="GR22" s="101"/>
      <c r="GS22" s="342">
        <v>0.17038285375863094</v>
      </c>
      <c r="GT22" s="101"/>
      <c r="GU22" s="342">
        <v>0.20832956690098955</v>
      </c>
      <c r="GV22" s="101"/>
      <c r="GW22" s="342">
        <v>5.7909687828524161</v>
      </c>
      <c r="GX22" s="101"/>
      <c r="GY22" s="342">
        <v>7.0583455664630419</v>
      </c>
      <c r="GZ22" s="101"/>
      <c r="HA22" s="102" t="s">
        <v>561</v>
      </c>
      <c r="HB22" s="101"/>
      <c r="HC22" s="306"/>
      <c r="HE22" s="101">
        <v>10752.854146227348</v>
      </c>
      <c r="HG22" s="166">
        <v>28730.594137814478</v>
      </c>
      <c r="HI22" s="97" t="s">
        <v>668</v>
      </c>
      <c r="HK22" s="101"/>
      <c r="HM22" s="101">
        <v>15378358.293976963</v>
      </c>
      <c r="HO22" s="165">
        <v>34148064.434482217</v>
      </c>
      <c r="HP22" s="101"/>
      <c r="HQ22" s="97" t="s">
        <v>669</v>
      </c>
      <c r="HS22" s="101"/>
    </row>
    <row r="23" spans="1:227" x14ac:dyDescent="0.25">
      <c r="B23" s="105"/>
      <c r="D23" s="110"/>
      <c r="F23" s="110"/>
      <c r="H23" s="110"/>
      <c r="I23" s="110"/>
      <c r="J23" s="110"/>
      <c r="L23" s="110"/>
      <c r="N23" s="110"/>
      <c r="R23" s="238"/>
      <c r="T23" s="110"/>
      <c r="U23" s="110"/>
      <c r="V23" s="110"/>
      <c r="W23" s="110"/>
      <c r="X23" s="110"/>
      <c r="Y23" s="110"/>
      <c r="Z23" s="110"/>
      <c r="AB23" s="110"/>
      <c r="AD23" s="110"/>
      <c r="AH23" s="238"/>
      <c r="AK23" s="336"/>
      <c r="AL23" s="336"/>
      <c r="AM23" s="336"/>
      <c r="AN23" s="336"/>
      <c r="AO23" s="110"/>
      <c r="AP23" s="110"/>
      <c r="AQ23" s="110"/>
      <c r="AR23" s="336"/>
      <c r="AS23" s="336"/>
      <c r="AT23" s="336"/>
      <c r="AU23" s="336"/>
      <c r="AY23" s="238"/>
      <c r="BA23" s="110"/>
      <c r="BC23" s="110"/>
      <c r="BE23" s="110"/>
      <c r="BF23" s="110"/>
      <c r="BG23" s="110"/>
      <c r="BI23" s="110"/>
      <c r="BK23" s="110"/>
      <c r="BO23" s="238"/>
      <c r="BQ23" s="110"/>
      <c r="BS23" s="110"/>
      <c r="BU23" s="110"/>
      <c r="BV23" s="110"/>
      <c r="BW23" s="110"/>
      <c r="BY23" s="110"/>
      <c r="CA23" s="110"/>
      <c r="CE23" s="238"/>
      <c r="CG23" s="110"/>
      <c r="CI23" s="110"/>
      <c r="CK23" s="110"/>
      <c r="CL23" s="110"/>
      <c r="CM23" s="110"/>
      <c r="CO23" s="110"/>
      <c r="CQ23" s="110"/>
      <c r="CU23" s="238"/>
      <c r="DC23" s="315"/>
      <c r="DD23" s="225"/>
      <c r="DE23" s="110"/>
      <c r="DF23" s="225"/>
      <c r="DG23" s="110"/>
      <c r="DH23" s="110"/>
      <c r="DI23" s="225"/>
      <c r="DJ23" s="225"/>
      <c r="DK23" s="238"/>
      <c r="DM23" s="315"/>
      <c r="DN23" s="315"/>
      <c r="DO23" s="110"/>
      <c r="DP23" s="225"/>
      <c r="DQ23" s="110"/>
      <c r="DR23" s="110"/>
      <c r="DS23" s="225"/>
      <c r="DT23" s="225"/>
      <c r="DU23" s="238"/>
      <c r="DW23" s="338"/>
      <c r="DX23" s="225"/>
      <c r="DY23" s="145"/>
      <c r="DZ23" s="225"/>
      <c r="EA23" s="110"/>
      <c r="EB23" s="110"/>
      <c r="EC23" s="225"/>
      <c r="ED23" s="225"/>
      <c r="EE23" s="238"/>
      <c r="EH23" s="146"/>
      <c r="EI23" s="146"/>
      <c r="EJ23" s="146"/>
      <c r="EK23" s="110"/>
      <c r="EP23" s="146"/>
      <c r="EQ23" s="110"/>
      <c r="ER23" s="110"/>
      <c r="EW23" s="157"/>
      <c r="EX23" s="110"/>
      <c r="EY23" s="110"/>
      <c r="FD23" s="110"/>
      <c r="FE23" s="110"/>
      <c r="FF23" s="110"/>
      <c r="FK23" s="147"/>
      <c r="FL23" s="110"/>
      <c r="FM23" s="110"/>
      <c r="FR23" s="145"/>
      <c r="FS23" s="110"/>
      <c r="FT23" s="110"/>
      <c r="FY23" s="339"/>
      <c r="FZ23" s="97"/>
      <c r="GA23" s="339"/>
      <c r="GB23" s="97"/>
      <c r="GC23" s="145"/>
      <c r="GD23" s="97"/>
      <c r="GE23" s="145"/>
      <c r="GF23" s="101"/>
      <c r="GG23" s="102"/>
      <c r="GH23" s="97"/>
      <c r="GI23" s="102"/>
      <c r="GJ23" s="101"/>
      <c r="GK23" s="101"/>
      <c r="GL23" s="101"/>
      <c r="GM23" s="103"/>
      <c r="GO23" s="339"/>
      <c r="GP23" s="329"/>
      <c r="GQ23" s="339"/>
      <c r="GR23" s="97"/>
      <c r="GS23" s="145"/>
      <c r="GT23" s="343"/>
      <c r="GU23" s="145"/>
      <c r="GV23" s="101"/>
      <c r="GW23" s="102"/>
      <c r="GX23" s="97"/>
      <c r="GY23" s="102"/>
      <c r="GZ23" s="101"/>
      <c r="HA23" s="101"/>
      <c r="HB23" s="101"/>
      <c r="HC23" s="306"/>
      <c r="HE23" s="101"/>
      <c r="HG23" s="102"/>
      <c r="HK23" s="103"/>
      <c r="HM23" s="101"/>
      <c r="HO23" s="102"/>
      <c r="HP23" s="101"/>
      <c r="HS23" s="103"/>
    </row>
    <row r="24" spans="1:227" x14ac:dyDescent="0.25">
      <c r="A24" s="182" t="s">
        <v>421</v>
      </c>
      <c r="B24" s="183"/>
      <c r="D24" s="97"/>
      <c r="E24" s="97"/>
      <c r="F24" s="97"/>
      <c r="G24" s="97"/>
      <c r="H24" s="97"/>
      <c r="I24" s="97"/>
      <c r="J24" s="97"/>
      <c r="K24" s="97"/>
      <c r="L24" s="97"/>
      <c r="M24" s="97"/>
      <c r="N24" s="97"/>
      <c r="O24" s="97"/>
      <c r="P24" s="97"/>
      <c r="Q24" s="97"/>
      <c r="R24" s="97"/>
      <c r="T24" s="97"/>
      <c r="U24" s="97"/>
      <c r="V24" s="97"/>
      <c r="W24" s="97"/>
      <c r="X24" s="97"/>
      <c r="Y24" s="97"/>
      <c r="Z24" s="97"/>
      <c r="AA24" s="97"/>
      <c r="AB24" s="97"/>
      <c r="AC24" s="97"/>
      <c r="AD24" s="97"/>
      <c r="AE24" s="97"/>
      <c r="AF24" s="97"/>
      <c r="AG24" s="97"/>
      <c r="AH24" s="97"/>
      <c r="AK24" s="97"/>
      <c r="AL24" s="97"/>
      <c r="AM24" s="97"/>
      <c r="AN24" s="97"/>
      <c r="AO24" s="97"/>
      <c r="AP24" s="97"/>
      <c r="AQ24" s="97"/>
      <c r="AR24" s="97"/>
      <c r="AS24" s="97"/>
      <c r="AT24" s="97"/>
      <c r="AU24" s="97"/>
      <c r="AY24" s="104"/>
      <c r="BO24" s="104"/>
      <c r="CE24" s="104"/>
      <c r="CU24" s="104"/>
      <c r="DC24" s="315"/>
      <c r="DD24" s="225"/>
      <c r="DE24" s="225"/>
      <c r="DF24" s="225"/>
      <c r="DG24" s="225"/>
      <c r="DH24" s="225"/>
      <c r="DI24" s="225"/>
      <c r="DJ24" s="225"/>
      <c r="DK24" s="104"/>
      <c r="DM24" s="315"/>
      <c r="DN24" s="315"/>
      <c r="DO24" s="110"/>
      <c r="DP24" s="225"/>
      <c r="DQ24" s="225"/>
      <c r="DR24" s="225"/>
      <c r="DS24" s="225"/>
      <c r="DT24" s="225"/>
      <c r="DU24" s="104"/>
      <c r="DW24" s="338"/>
      <c r="DX24" s="225"/>
      <c r="DY24" s="145"/>
      <c r="DZ24" s="225"/>
      <c r="EA24" s="225"/>
      <c r="EB24" s="225"/>
      <c r="EC24" s="225"/>
      <c r="ED24" s="225"/>
      <c r="EE24" s="104"/>
      <c r="EH24" s="146"/>
      <c r="EI24" s="146"/>
      <c r="EJ24" s="146"/>
      <c r="EN24" s="239"/>
      <c r="EP24" s="146"/>
      <c r="EU24" s="239"/>
      <c r="EW24" s="157"/>
      <c r="FB24" s="239"/>
      <c r="FI24" s="239"/>
      <c r="FK24" s="147"/>
      <c r="FP24" s="239"/>
      <c r="FR24" s="145"/>
      <c r="FW24" s="239"/>
      <c r="FY24" s="340"/>
      <c r="FZ24" s="97"/>
      <c r="GA24" s="149"/>
      <c r="GB24" s="97"/>
      <c r="GC24" s="341"/>
      <c r="GD24" s="97"/>
      <c r="GE24" s="341"/>
      <c r="GF24" s="101"/>
      <c r="GG24" s="101"/>
      <c r="GH24" s="97"/>
      <c r="GI24" s="101"/>
      <c r="GJ24" s="101"/>
      <c r="GK24" s="101"/>
      <c r="GL24" s="101"/>
      <c r="GM24" s="105"/>
      <c r="GO24" s="340"/>
      <c r="GP24" s="329"/>
      <c r="GQ24" s="149"/>
      <c r="GR24" s="97"/>
      <c r="GS24" s="341"/>
      <c r="GT24" s="343"/>
      <c r="GU24" s="341"/>
      <c r="GV24" s="101"/>
      <c r="GW24" s="101"/>
      <c r="GX24" s="97"/>
      <c r="GY24" s="101"/>
      <c r="GZ24" s="101"/>
      <c r="HA24" s="101"/>
      <c r="HB24" s="101"/>
      <c r="HC24" s="105"/>
      <c r="HE24" s="101"/>
      <c r="HG24" s="101"/>
      <c r="HK24" s="100"/>
      <c r="HM24" s="101"/>
      <c r="HO24" s="101"/>
      <c r="HP24" s="101"/>
      <c r="HS24" s="100"/>
    </row>
    <row r="25" spans="1:227" ht="30" x14ac:dyDescent="0.25">
      <c r="B25" s="105" t="s">
        <v>417</v>
      </c>
      <c r="D25" s="225" t="s">
        <v>46</v>
      </c>
      <c r="F25" s="225" t="s">
        <v>46</v>
      </c>
      <c r="H25" s="110" t="s">
        <v>46</v>
      </c>
      <c r="J25" s="110" t="s">
        <v>46</v>
      </c>
      <c r="L25" s="225" t="s">
        <v>46</v>
      </c>
      <c r="N25" s="225" t="s">
        <v>46</v>
      </c>
      <c r="P25" s="225" t="s">
        <v>46</v>
      </c>
      <c r="R25" s="225" t="s">
        <v>46</v>
      </c>
      <c r="T25" s="110" t="s">
        <v>46</v>
      </c>
      <c r="U25" s="110"/>
      <c r="V25" s="110" t="s">
        <v>46</v>
      </c>
      <c r="W25" s="110"/>
      <c r="X25" s="110" t="s">
        <v>46</v>
      </c>
      <c r="Y25" s="110"/>
      <c r="Z25" s="110" t="s">
        <v>46</v>
      </c>
      <c r="AB25" s="225" t="s">
        <v>46</v>
      </c>
      <c r="AD25" s="225" t="s">
        <v>46</v>
      </c>
      <c r="AF25" s="225" t="s">
        <v>46</v>
      </c>
      <c r="AH25" s="225" t="s">
        <v>46</v>
      </c>
      <c r="AK25" s="336" t="s">
        <v>46</v>
      </c>
      <c r="AL25" s="336"/>
      <c r="AM25" s="336" t="s">
        <v>46</v>
      </c>
      <c r="AN25" s="336"/>
      <c r="AO25" s="110" t="s">
        <v>46</v>
      </c>
      <c r="AP25" s="110"/>
      <c r="AQ25" s="110" t="s">
        <v>46</v>
      </c>
      <c r="AR25" s="336"/>
      <c r="AS25" s="336" t="s">
        <v>46</v>
      </c>
      <c r="AT25" s="336"/>
      <c r="AU25" s="336" t="s">
        <v>46</v>
      </c>
      <c r="AW25" s="225" t="s">
        <v>46</v>
      </c>
      <c r="AY25" s="225" t="s">
        <v>46</v>
      </c>
      <c r="BA25" s="225" t="s">
        <v>46</v>
      </c>
      <c r="BC25" s="225" t="s">
        <v>46</v>
      </c>
      <c r="BE25" s="225" t="s">
        <v>46</v>
      </c>
      <c r="BG25" s="225" t="s">
        <v>46</v>
      </c>
      <c r="BI25" s="225" t="s">
        <v>46</v>
      </c>
      <c r="BK25" s="225" t="s">
        <v>46</v>
      </c>
      <c r="BM25" s="225" t="s">
        <v>46</v>
      </c>
      <c r="BO25" s="225" t="s">
        <v>46</v>
      </c>
      <c r="BQ25" s="225" t="s">
        <v>46</v>
      </c>
      <c r="BS25" s="225" t="s">
        <v>46</v>
      </c>
      <c r="BU25" s="225" t="s">
        <v>46</v>
      </c>
      <c r="BW25" s="225" t="s">
        <v>46</v>
      </c>
      <c r="BY25" s="225" t="s">
        <v>46</v>
      </c>
      <c r="CA25" s="225" t="s">
        <v>46</v>
      </c>
      <c r="CC25" s="225" t="s">
        <v>46</v>
      </c>
      <c r="CE25" s="225" t="s">
        <v>46</v>
      </c>
      <c r="CG25" s="225" t="s">
        <v>46</v>
      </c>
      <c r="CI25" s="225" t="s">
        <v>46</v>
      </c>
      <c r="CK25" s="225" t="s">
        <v>46</v>
      </c>
      <c r="CM25" s="225" t="s">
        <v>46</v>
      </c>
      <c r="CO25" s="225" t="s">
        <v>46</v>
      </c>
      <c r="CQ25" s="225" t="s">
        <v>46</v>
      </c>
      <c r="CS25" s="225" t="s">
        <v>46</v>
      </c>
      <c r="CU25" s="225" t="s">
        <v>46</v>
      </c>
      <c r="CW25" s="97" t="s">
        <v>46</v>
      </c>
      <c r="CY25" s="97" t="s">
        <v>46</v>
      </c>
      <c r="DA25" s="289"/>
      <c r="DC25" s="225" t="s">
        <v>46</v>
      </c>
      <c r="DD25" s="225"/>
      <c r="DE25" s="225" t="s">
        <v>46</v>
      </c>
      <c r="DF25" s="225"/>
      <c r="DG25" s="225" t="s">
        <v>46</v>
      </c>
      <c r="DH25" s="225"/>
      <c r="DI25" s="225" t="s">
        <v>532</v>
      </c>
      <c r="DJ25" s="225"/>
      <c r="DK25" s="225" t="s">
        <v>637</v>
      </c>
      <c r="DM25" s="315" t="s">
        <v>46</v>
      </c>
      <c r="DN25" s="315"/>
      <c r="DO25" s="315" t="s">
        <v>46</v>
      </c>
      <c r="DP25" s="225"/>
      <c r="DQ25" s="315" t="s">
        <v>46</v>
      </c>
      <c r="DR25" s="225"/>
      <c r="DS25" s="225" t="s">
        <v>532</v>
      </c>
      <c r="DT25" s="225"/>
      <c r="DU25" s="225" t="s">
        <v>637</v>
      </c>
      <c r="DW25" s="338" t="s">
        <v>46</v>
      </c>
      <c r="DX25" s="225"/>
      <c r="DY25" s="338" t="s">
        <v>46</v>
      </c>
      <c r="DZ25" s="225"/>
      <c r="EA25" s="315" t="s">
        <v>46</v>
      </c>
      <c r="EB25" s="225"/>
      <c r="EC25" s="225" t="s">
        <v>532</v>
      </c>
      <c r="ED25" s="225"/>
      <c r="EE25" s="225" t="s">
        <v>637</v>
      </c>
      <c r="EH25" s="146" t="s">
        <v>122</v>
      </c>
      <c r="EI25" s="146"/>
      <c r="EJ25" s="146" t="s">
        <v>122</v>
      </c>
      <c r="EL25" s="225" t="s">
        <v>649</v>
      </c>
      <c r="EN25" s="238" t="s">
        <v>605</v>
      </c>
      <c r="EP25" s="146"/>
      <c r="ES25" s="225" t="s">
        <v>652</v>
      </c>
      <c r="EU25" s="238" t="s">
        <v>605</v>
      </c>
      <c r="EW25" s="157"/>
      <c r="EZ25" s="225" t="s">
        <v>610</v>
      </c>
      <c r="FB25" s="238" t="s">
        <v>605</v>
      </c>
      <c r="FG25" s="225" t="s">
        <v>610</v>
      </c>
      <c r="FI25" s="238" t="s">
        <v>605</v>
      </c>
      <c r="FK25" s="147"/>
      <c r="FN25" s="225" t="s">
        <v>656</v>
      </c>
      <c r="FP25" s="238" t="s">
        <v>605</v>
      </c>
      <c r="FR25" s="145"/>
      <c r="FU25" s="225" t="s">
        <v>659</v>
      </c>
      <c r="FW25" s="238" t="s">
        <v>605</v>
      </c>
      <c r="FY25" s="339"/>
      <c r="FZ25" s="101"/>
      <c r="GA25" s="149"/>
      <c r="GB25" s="101"/>
      <c r="GC25" s="145"/>
      <c r="GD25" s="101"/>
      <c r="GE25" s="145"/>
      <c r="GF25" s="101"/>
      <c r="GG25" s="102"/>
      <c r="GH25" s="101"/>
      <c r="GI25" s="102"/>
      <c r="GJ25" s="101"/>
      <c r="GK25" s="102" t="s">
        <v>328</v>
      </c>
      <c r="GL25" s="101"/>
      <c r="GM25" s="225" t="s">
        <v>553</v>
      </c>
      <c r="GO25" s="339"/>
      <c r="GP25" s="340"/>
      <c r="GQ25" s="149"/>
      <c r="GR25" s="101"/>
      <c r="GS25" s="145"/>
      <c r="GT25" s="341"/>
      <c r="GU25" s="145"/>
      <c r="GV25" s="101"/>
      <c r="GW25" s="102"/>
      <c r="GX25" s="101"/>
      <c r="GY25" s="102"/>
      <c r="GZ25" s="101"/>
      <c r="HA25" s="102" t="s">
        <v>328</v>
      </c>
      <c r="HB25" s="101"/>
      <c r="HC25" s="225" t="s">
        <v>553</v>
      </c>
      <c r="HE25" s="101"/>
      <c r="HG25" s="102"/>
      <c r="HK25" s="101"/>
      <c r="HM25" s="101" t="s">
        <v>46</v>
      </c>
      <c r="HO25" s="101" t="s">
        <v>46</v>
      </c>
      <c r="HP25" s="101"/>
      <c r="HS25" s="101"/>
    </row>
    <row r="26" spans="1:227" ht="30" x14ac:dyDescent="0.25">
      <c r="B26" s="194" t="s">
        <v>418</v>
      </c>
      <c r="D26" s="106" t="s">
        <v>46</v>
      </c>
      <c r="F26" s="106" t="s">
        <v>46</v>
      </c>
      <c r="H26" s="150" t="s">
        <v>46</v>
      </c>
      <c r="J26" s="150" t="s">
        <v>46</v>
      </c>
      <c r="L26" s="106" t="s">
        <v>46</v>
      </c>
      <c r="N26" s="106" t="s">
        <v>46</v>
      </c>
      <c r="P26" s="106" t="s">
        <v>46</v>
      </c>
      <c r="R26" s="106" t="s">
        <v>46</v>
      </c>
      <c r="T26" s="150" t="s">
        <v>46</v>
      </c>
      <c r="U26" s="110"/>
      <c r="V26" s="150" t="s">
        <v>46</v>
      </c>
      <c r="W26" s="110"/>
      <c r="X26" s="150" t="s">
        <v>46</v>
      </c>
      <c r="Y26" s="110"/>
      <c r="Z26" s="150" t="s">
        <v>46</v>
      </c>
      <c r="AB26" s="106" t="s">
        <v>46</v>
      </c>
      <c r="AD26" s="106" t="s">
        <v>46</v>
      </c>
      <c r="AF26" s="106" t="s">
        <v>46</v>
      </c>
      <c r="AH26" s="106" t="s">
        <v>46</v>
      </c>
      <c r="AK26" s="337" t="s">
        <v>46</v>
      </c>
      <c r="AL26" s="336"/>
      <c r="AM26" s="337" t="s">
        <v>46</v>
      </c>
      <c r="AN26" s="336"/>
      <c r="AO26" s="150" t="s">
        <v>46</v>
      </c>
      <c r="AP26" s="110"/>
      <c r="AQ26" s="150" t="s">
        <v>46</v>
      </c>
      <c r="AR26" s="336"/>
      <c r="AS26" s="337" t="s">
        <v>46</v>
      </c>
      <c r="AT26" s="336"/>
      <c r="AU26" s="337" t="s">
        <v>46</v>
      </c>
      <c r="AW26" s="106" t="s">
        <v>46</v>
      </c>
      <c r="AY26" s="106" t="s">
        <v>46</v>
      </c>
      <c r="BA26" s="106" t="s">
        <v>46</v>
      </c>
      <c r="BC26" s="106" t="s">
        <v>46</v>
      </c>
      <c r="BE26" s="106" t="s">
        <v>46</v>
      </c>
      <c r="BG26" s="106" t="s">
        <v>46</v>
      </c>
      <c r="BI26" s="106" t="s">
        <v>46</v>
      </c>
      <c r="BK26" s="106" t="s">
        <v>46</v>
      </c>
      <c r="BM26" s="106" t="s">
        <v>46</v>
      </c>
      <c r="BO26" s="106" t="s">
        <v>46</v>
      </c>
      <c r="BQ26" s="106" t="s">
        <v>46</v>
      </c>
      <c r="BS26" s="106" t="s">
        <v>46</v>
      </c>
      <c r="BU26" s="106" t="s">
        <v>46</v>
      </c>
      <c r="BW26" s="106" t="s">
        <v>46</v>
      </c>
      <c r="BY26" s="106" t="s">
        <v>46</v>
      </c>
      <c r="CA26" s="106" t="s">
        <v>46</v>
      </c>
      <c r="CC26" s="106" t="s">
        <v>46</v>
      </c>
      <c r="CE26" s="106" t="s">
        <v>46</v>
      </c>
      <c r="CG26" s="106" t="s">
        <v>46</v>
      </c>
      <c r="CI26" s="106" t="s">
        <v>46</v>
      </c>
      <c r="CK26" s="106" t="s">
        <v>46</v>
      </c>
      <c r="CM26" s="106" t="s">
        <v>46</v>
      </c>
      <c r="CO26" s="106" t="s">
        <v>46</v>
      </c>
      <c r="CQ26" s="106" t="s">
        <v>46</v>
      </c>
      <c r="CS26" s="106" t="s">
        <v>46</v>
      </c>
      <c r="CU26" s="106" t="s">
        <v>46</v>
      </c>
      <c r="CW26" s="109" t="s">
        <v>46</v>
      </c>
      <c r="CY26" s="109" t="s">
        <v>46</v>
      </c>
      <c r="DA26" s="291"/>
      <c r="DC26" s="106" t="s">
        <v>46</v>
      </c>
      <c r="DD26" s="225"/>
      <c r="DE26" s="106" t="s">
        <v>46</v>
      </c>
      <c r="DF26" s="225"/>
      <c r="DG26" s="106" t="s">
        <v>46</v>
      </c>
      <c r="DH26" s="225"/>
      <c r="DI26" s="106" t="s">
        <v>633</v>
      </c>
      <c r="DJ26" s="225"/>
      <c r="DK26" s="111" t="s">
        <v>605</v>
      </c>
      <c r="DM26" s="318" t="s">
        <v>46</v>
      </c>
      <c r="DN26" s="315"/>
      <c r="DO26" s="318" t="s">
        <v>46</v>
      </c>
      <c r="DP26" s="225"/>
      <c r="DQ26" s="318" t="s">
        <v>46</v>
      </c>
      <c r="DR26" s="225"/>
      <c r="DS26" s="106" t="s">
        <v>640</v>
      </c>
      <c r="DT26" s="225"/>
      <c r="DU26" s="111" t="s">
        <v>641</v>
      </c>
      <c r="DW26" s="346" t="s">
        <v>46</v>
      </c>
      <c r="DX26" s="225"/>
      <c r="DY26" s="346" t="s">
        <v>46</v>
      </c>
      <c r="DZ26" s="225"/>
      <c r="EA26" s="318" t="s">
        <v>46</v>
      </c>
      <c r="EB26" s="225"/>
      <c r="EC26" s="106" t="s">
        <v>643</v>
      </c>
      <c r="ED26" s="225"/>
      <c r="EE26" s="111" t="s">
        <v>605</v>
      </c>
      <c r="EH26" s="152" t="s">
        <v>122</v>
      </c>
      <c r="EI26" s="146"/>
      <c r="EJ26" s="152" t="s">
        <v>122</v>
      </c>
      <c r="EL26" s="106" t="s">
        <v>649</v>
      </c>
      <c r="EN26" s="111" t="s">
        <v>553</v>
      </c>
      <c r="EP26" s="152"/>
      <c r="ES26" s="106" t="s">
        <v>652</v>
      </c>
      <c r="EU26" s="111" t="s">
        <v>553</v>
      </c>
      <c r="EW26" s="159"/>
      <c r="EZ26" s="106" t="s">
        <v>610</v>
      </c>
      <c r="FB26" s="111" t="s">
        <v>553</v>
      </c>
      <c r="FD26" s="106"/>
      <c r="FG26" s="106" t="s">
        <v>610</v>
      </c>
      <c r="FI26" s="111" t="s">
        <v>553</v>
      </c>
      <c r="FK26" s="153"/>
      <c r="FN26" s="106" t="s">
        <v>610</v>
      </c>
      <c r="FP26" s="111" t="s">
        <v>553</v>
      </c>
      <c r="FR26" s="154"/>
      <c r="FU26" s="106" t="s">
        <v>660</v>
      </c>
      <c r="FW26" s="111" t="s">
        <v>553</v>
      </c>
      <c r="FY26" s="347"/>
      <c r="FZ26" s="101"/>
      <c r="GA26" s="347"/>
      <c r="GB26" s="101"/>
      <c r="GC26" s="348"/>
      <c r="GD26" s="101"/>
      <c r="GE26" s="348"/>
      <c r="GF26" s="101"/>
      <c r="GG26" s="107"/>
      <c r="GH26" s="101"/>
      <c r="GI26" s="107"/>
      <c r="GJ26" s="101"/>
      <c r="GK26" s="107" t="s">
        <v>560</v>
      </c>
      <c r="GL26" s="101"/>
      <c r="GM26" s="108" t="s">
        <v>666</v>
      </c>
      <c r="GO26" s="347"/>
      <c r="GP26" s="340"/>
      <c r="GQ26" s="347"/>
      <c r="GR26" s="101"/>
      <c r="GS26" s="348"/>
      <c r="GT26" s="341"/>
      <c r="GU26" s="348"/>
      <c r="GV26" s="101"/>
      <c r="GW26" s="107"/>
      <c r="GX26" s="101"/>
      <c r="GY26" s="107"/>
      <c r="GZ26" s="101"/>
      <c r="HA26" s="107" t="s">
        <v>560</v>
      </c>
      <c r="HB26" s="101"/>
      <c r="HC26" s="108" t="s">
        <v>666</v>
      </c>
      <c r="HE26" s="107"/>
      <c r="HG26" s="107"/>
      <c r="HI26" s="109"/>
      <c r="HK26" s="107"/>
      <c r="HM26" s="107" t="s">
        <v>46</v>
      </c>
      <c r="HO26" s="107" t="s">
        <v>46</v>
      </c>
      <c r="HP26" s="101"/>
      <c r="HQ26" s="109"/>
      <c r="HS26" s="107"/>
    </row>
    <row r="27" spans="1:227" ht="45" x14ac:dyDescent="0.25">
      <c r="B27" s="105" t="s">
        <v>420</v>
      </c>
      <c r="D27" s="225">
        <v>675</v>
      </c>
      <c r="F27" s="225">
        <v>506</v>
      </c>
      <c r="H27" s="110">
        <v>5029251</v>
      </c>
      <c r="J27" s="110">
        <v>3771938</v>
      </c>
      <c r="L27" s="225" t="s">
        <v>122</v>
      </c>
      <c r="N27" s="225" t="s">
        <v>122</v>
      </c>
      <c r="P27" s="225" t="s">
        <v>532</v>
      </c>
      <c r="R27" s="99" t="s">
        <v>632</v>
      </c>
      <c r="T27" s="110">
        <v>852958</v>
      </c>
      <c r="U27" s="110"/>
      <c r="V27" s="110">
        <v>639719</v>
      </c>
      <c r="W27" s="110"/>
      <c r="X27" s="110">
        <v>30175507</v>
      </c>
      <c r="Y27" s="110"/>
      <c r="Z27" s="110">
        <v>22631630</v>
      </c>
      <c r="AB27" s="225" t="s">
        <v>122</v>
      </c>
      <c r="AD27" s="225" t="s">
        <v>122</v>
      </c>
      <c r="AF27" s="225" t="s">
        <v>532</v>
      </c>
      <c r="AH27" s="99" t="s">
        <v>632</v>
      </c>
      <c r="AK27" s="336">
        <v>73</v>
      </c>
      <c r="AL27" s="336"/>
      <c r="AM27" s="336">
        <v>54.7</v>
      </c>
      <c r="AN27" s="336"/>
      <c r="AO27" s="110">
        <v>543703</v>
      </c>
      <c r="AP27" s="110"/>
      <c r="AQ27" s="110">
        <v>407777</v>
      </c>
      <c r="AR27" s="336"/>
      <c r="AS27" s="336" t="s">
        <v>122</v>
      </c>
      <c r="AT27" s="336"/>
      <c r="AU27" s="336" t="s">
        <v>122</v>
      </c>
      <c r="AW27" s="225" t="s">
        <v>532</v>
      </c>
      <c r="AY27" s="99" t="s">
        <v>632</v>
      </c>
      <c r="BA27" s="110">
        <v>92212</v>
      </c>
      <c r="BC27" s="110">
        <v>69159</v>
      </c>
      <c r="BE27" s="110">
        <v>3262217</v>
      </c>
      <c r="BF27" s="110"/>
      <c r="BG27" s="110">
        <v>2446663</v>
      </c>
      <c r="BI27" s="110" t="s">
        <v>122</v>
      </c>
      <c r="BK27" s="110" t="s">
        <v>122</v>
      </c>
      <c r="BM27" s="225" t="s">
        <v>532</v>
      </c>
      <c r="BO27" s="99" t="s">
        <v>632</v>
      </c>
      <c r="BQ27" s="110" t="s">
        <v>122</v>
      </c>
      <c r="BS27" s="110" t="s">
        <v>122</v>
      </c>
      <c r="BU27" s="110" t="s">
        <v>122</v>
      </c>
      <c r="BW27" s="110" t="s">
        <v>122</v>
      </c>
      <c r="BY27" s="110" t="s">
        <v>122</v>
      </c>
      <c r="CA27" s="110" t="s">
        <v>122</v>
      </c>
      <c r="CC27" s="225" t="s">
        <v>532</v>
      </c>
      <c r="CE27" s="99" t="s">
        <v>632</v>
      </c>
      <c r="CG27" s="110" t="s">
        <v>122</v>
      </c>
      <c r="CI27" s="110" t="s">
        <v>122</v>
      </c>
      <c r="CK27" s="110" t="s">
        <v>122</v>
      </c>
      <c r="CM27" s="110" t="s">
        <v>122</v>
      </c>
      <c r="CO27" s="110" t="s">
        <v>122</v>
      </c>
      <c r="CQ27" s="110" t="s">
        <v>122</v>
      </c>
      <c r="CS27" s="225" t="s">
        <v>532</v>
      </c>
      <c r="CU27" s="99" t="s">
        <v>632</v>
      </c>
      <c r="CW27" s="110">
        <v>378</v>
      </c>
      <c r="CY27" s="97" t="s">
        <v>458</v>
      </c>
      <c r="DA27" s="100" t="s">
        <v>590</v>
      </c>
      <c r="DC27" s="315">
        <v>149025.34</v>
      </c>
      <c r="DD27" s="225"/>
      <c r="DE27" s="110">
        <v>5272141</v>
      </c>
      <c r="DF27" s="225"/>
      <c r="DG27" s="110" t="s">
        <v>46</v>
      </c>
      <c r="DH27" s="110"/>
      <c r="DI27" s="238" t="s">
        <v>634</v>
      </c>
      <c r="DJ27" s="225"/>
      <c r="DK27" s="99"/>
      <c r="DM27" s="315">
        <v>22152.42</v>
      </c>
      <c r="DN27" s="315"/>
      <c r="DO27" s="110">
        <v>783697</v>
      </c>
      <c r="DP27" s="225"/>
      <c r="DQ27" s="110" t="s">
        <v>122</v>
      </c>
      <c r="DR27" s="110"/>
      <c r="DS27" s="238" t="s">
        <v>595</v>
      </c>
      <c r="DT27" s="225"/>
      <c r="DU27" s="99"/>
      <c r="DW27" s="338">
        <v>0.12623000000000001</v>
      </c>
      <c r="DX27" s="225"/>
      <c r="DY27" s="145">
        <v>4.47</v>
      </c>
      <c r="DZ27" s="225"/>
      <c r="EA27" s="110" t="s">
        <v>122</v>
      </c>
      <c r="EB27" s="110"/>
      <c r="EC27" s="238" t="s">
        <v>644</v>
      </c>
      <c r="ED27" s="225"/>
      <c r="EE27" s="99"/>
      <c r="EH27" s="157">
        <v>0.6</v>
      </c>
      <c r="EI27" s="157"/>
      <c r="EJ27" s="157">
        <v>0</v>
      </c>
      <c r="EK27" s="110"/>
      <c r="EL27" s="225" t="s">
        <v>460</v>
      </c>
      <c r="EP27" s="157">
        <v>0.4</v>
      </c>
      <c r="EQ27" s="110"/>
      <c r="ER27" s="110"/>
      <c r="ES27" s="225" t="s">
        <v>460</v>
      </c>
      <c r="EW27" s="157">
        <v>0</v>
      </c>
      <c r="EX27" s="110"/>
      <c r="EY27" s="110"/>
      <c r="EZ27" s="110" t="s">
        <v>460</v>
      </c>
      <c r="FD27" s="157">
        <v>0</v>
      </c>
      <c r="FE27" s="110"/>
      <c r="FF27" s="110"/>
      <c r="FG27" s="110" t="s">
        <v>460</v>
      </c>
      <c r="FK27" s="158">
        <v>2.8E-3</v>
      </c>
      <c r="FL27" s="110"/>
      <c r="FM27" s="110"/>
      <c r="FN27" s="110" t="s">
        <v>460</v>
      </c>
      <c r="FR27" s="163">
        <v>0.56000000000000005</v>
      </c>
      <c r="FS27" s="110"/>
      <c r="FT27" s="110"/>
      <c r="FU27" s="110" t="s">
        <v>460</v>
      </c>
      <c r="FY27" s="339">
        <v>4</v>
      </c>
      <c r="FZ27" s="101"/>
      <c r="GA27" s="339">
        <v>5</v>
      </c>
      <c r="GB27" s="101"/>
      <c r="GC27" s="145">
        <v>0.1</v>
      </c>
      <c r="GD27" s="101"/>
      <c r="GE27" s="145">
        <v>0.13</v>
      </c>
      <c r="GF27" s="101"/>
      <c r="GG27" s="102" t="s">
        <v>122</v>
      </c>
      <c r="GH27" s="101"/>
      <c r="GI27" s="102" t="s">
        <v>122</v>
      </c>
      <c r="GJ27" s="101"/>
      <c r="GK27" s="102" t="s">
        <v>561</v>
      </c>
      <c r="GL27" s="101"/>
      <c r="GM27" s="103"/>
      <c r="GO27" s="339">
        <v>5</v>
      </c>
      <c r="GP27" s="340"/>
      <c r="GQ27" s="339">
        <v>6</v>
      </c>
      <c r="GR27" s="101"/>
      <c r="GS27" s="145">
        <v>0.13</v>
      </c>
      <c r="GT27" s="341"/>
      <c r="GU27" s="145">
        <v>0.17</v>
      </c>
      <c r="GV27" s="101"/>
      <c r="GW27" s="102" t="s">
        <v>122</v>
      </c>
      <c r="GX27" s="101"/>
      <c r="GY27" s="102" t="s">
        <v>122</v>
      </c>
      <c r="GZ27" s="101"/>
      <c r="HA27" s="102" t="s">
        <v>561</v>
      </c>
      <c r="HB27" s="101"/>
      <c r="HC27" s="306"/>
      <c r="HE27" s="101" t="s">
        <v>46</v>
      </c>
      <c r="HG27" s="102" t="s">
        <v>46</v>
      </c>
      <c r="HK27" s="103"/>
      <c r="HM27" s="148" t="s">
        <v>46</v>
      </c>
      <c r="HO27" s="148" t="s">
        <v>46</v>
      </c>
      <c r="HP27" s="101"/>
      <c r="HS27" s="103"/>
    </row>
    <row r="28" spans="1:227" x14ac:dyDescent="0.25">
      <c r="B28" s="105"/>
      <c r="D28" s="110"/>
      <c r="F28" s="110"/>
      <c r="H28" s="110"/>
      <c r="I28" s="110"/>
      <c r="J28" s="110"/>
      <c r="L28" s="110"/>
      <c r="N28" s="110"/>
      <c r="R28" s="238"/>
      <c r="T28" s="110"/>
      <c r="U28" s="110"/>
      <c r="V28" s="110"/>
      <c r="W28" s="110"/>
      <c r="X28" s="110"/>
      <c r="Y28" s="110"/>
      <c r="Z28" s="110"/>
      <c r="AB28" s="110"/>
      <c r="AD28" s="110"/>
      <c r="AH28" s="238"/>
      <c r="AK28" s="336"/>
      <c r="AL28" s="336"/>
      <c r="AM28" s="336"/>
      <c r="AN28" s="336"/>
      <c r="AO28" s="110"/>
      <c r="AP28" s="110"/>
      <c r="AQ28" s="110"/>
      <c r="AR28" s="336"/>
      <c r="AS28" s="336"/>
      <c r="AT28" s="336"/>
      <c r="AU28" s="336"/>
      <c r="AY28" s="238"/>
      <c r="BA28" s="110"/>
      <c r="BC28" s="110"/>
      <c r="BE28" s="110"/>
      <c r="BF28" s="110"/>
      <c r="BG28" s="110"/>
      <c r="BI28" s="110"/>
      <c r="BK28" s="110"/>
      <c r="BO28" s="238"/>
      <c r="BQ28" s="110"/>
      <c r="BS28" s="110"/>
      <c r="BU28" s="110"/>
      <c r="BV28" s="110"/>
      <c r="BW28" s="110"/>
      <c r="BY28" s="110"/>
      <c r="CA28" s="110"/>
      <c r="CE28" s="238"/>
      <c r="CG28" s="110"/>
      <c r="CI28" s="110"/>
      <c r="CK28" s="110"/>
      <c r="CL28" s="110"/>
      <c r="CM28" s="110"/>
      <c r="CO28" s="110"/>
      <c r="CQ28" s="110"/>
      <c r="CU28" s="238"/>
      <c r="DC28" s="315"/>
      <c r="DD28" s="225"/>
      <c r="DE28" s="110"/>
      <c r="DF28" s="225"/>
      <c r="DG28" s="110"/>
      <c r="DH28" s="110"/>
      <c r="DI28" s="225"/>
      <c r="DJ28" s="225"/>
      <c r="DK28" s="238"/>
      <c r="DM28" s="315"/>
      <c r="DN28" s="315"/>
      <c r="DO28" s="110"/>
      <c r="DP28" s="225"/>
      <c r="DQ28" s="110"/>
      <c r="DR28" s="110"/>
      <c r="DS28" s="225"/>
      <c r="DT28" s="225"/>
      <c r="DU28" s="238"/>
      <c r="DW28" s="338"/>
      <c r="DX28" s="225"/>
      <c r="DY28" s="145"/>
      <c r="DZ28" s="225"/>
      <c r="EA28" s="110"/>
      <c r="EB28" s="110"/>
      <c r="EC28" s="225"/>
      <c r="ED28" s="225"/>
      <c r="EE28" s="238"/>
      <c r="EH28" s="146"/>
      <c r="EI28" s="146"/>
      <c r="EJ28" s="146"/>
      <c r="EK28" s="110"/>
      <c r="EP28" s="146"/>
      <c r="EQ28" s="110"/>
      <c r="ER28" s="110"/>
      <c r="EW28" s="157"/>
      <c r="EX28" s="110"/>
      <c r="EY28" s="110"/>
      <c r="FD28" s="110"/>
      <c r="FE28" s="110"/>
      <c r="FF28" s="110"/>
      <c r="FK28" s="158"/>
      <c r="FL28" s="110"/>
      <c r="FM28" s="110"/>
      <c r="FR28" s="164"/>
      <c r="FS28" s="110"/>
      <c r="FT28" s="110"/>
      <c r="FY28" s="339"/>
      <c r="FZ28" s="101"/>
      <c r="GA28" s="339"/>
      <c r="GB28" s="101"/>
      <c r="GC28" s="145"/>
      <c r="GD28" s="101"/>
      <c r="GE28" s="145"/>
      <c r="GF28" s="101"/>
      <c r="GG28" s="102"/>
      <c r="GH28" s="101"/>
      <c r="GI28" s="102"/>
      <c r="GJ28" s="101"/>
      <c r="GK28" s="101"/>
      <c r="GL28" s="101"/>
      <c r="GM28" s="103"/>
      <c r="GO28" s="339"/>
      <c r="GP28" s="340"/>
      <c r="GQ28" s="339"/>
      <c r="GR28" s="101"/>
      <c r="GS28" s="145"/>
      <c r="GT28" s="341"/>
      <c r="GU28" s="145"/>
      <c r="GV28" s="101"/>
      <c r="GW28" s="102"/>
      <c r="GX28" s="101"/>
      <c r="GY28" s="102"/>
      <c r="GZ28" s="101"/>
      <c r="HA28" s="101"/>
      <c r="HB28" s="101"/>
      <c r="HC28" s="306"/>
      <c r="HE28" s="101"/>
      <c r="HG28" s="102"/>
      <c r="HK28" s="103"/>
      <c r="HM28" s="101"/>
      <c r="HO28" s="102"/>
      <c r="HP28" s="101"/>
      <c r="HS28" s="103"/>
    </row>
    <row r="29" spans="1:227" x14ac:dyDescent="0.25">
      <c r="A29" s="182" t="s">
        <v>422</v>
      </c>
      <c r="B29" s="183"/>
      <c r="D29" s="97"/>
      <c r="E29" s="97"/>
      <c r="F29" s="97"/>
      <c r="G29" s="97"/>
      <c r="H29" s="97"/>
      <c r="I29" s="97"/>
      <c r="J29" s="97"/>
      <c r="K29" s="97"/>
      <c r="L29" s="97"/>
      <c r="M29" s="97"/>
      <c r="N29" s="97"/>
      <c r="O29" s="97"/>
      <c r="P29" s="97"/>
      <c r="Q29" s="97"/>
      <c r="R29" s="97"/>
      <c r="T29" s="97"/>
      <c r="U29" s="97"/>
      <c r="V29" s="97"/>
      <c r="W29" s="97"/>
      <c r="X29" s="97"/>
      <c r="Y29" s="97"/>
      <c r="Z29" s="97"/>
      <c r="AA29" s="97"/>
      <c r="AB29" s="97"/>
      <c r="AC29" s="97"/>
      <c r="AD29" s="97"/>
      <c r="AE29" s="97"/>
      <c r="AF29" s="97"/>
      <c r="AG29" s="97"/>
      <c r="AH29" s="97"/>
      <c r="AK29" s="97"/>
      <c r="AL29" s="97"/>
      <c r="AM29" s="97"/>
      <c r="AN29" s="97"/>
      <c r="AO29" s="97"/>
      <c r="AP29" s="97"/>
      <c r="AQ29" s="97"/>
      <c r="AR29" s="97"/>
      <c r="AS29" s="97"/>
      <c r="AT29" s="97"/>
      <c r="AU29" s="97"/>
      <c r="AY29" s="104"/>
      <c r="BO29" s="104"/>
      <c r="CE29" s="104"/>
      <c r="CU29" s="104"/>
      <c r="DC29" s="315"/>
      <c r="DD29" s="225"/>
      <c r="DE29" s="225"/>
      <c r="DF29" s="225"/>
      <c r="DG29" s="225"/>
      <c r="DH29" s="225"/>
      <c r="DI29" s="225"/>
      <c r="DJ29" s="225"/>
      <c r="DK29" s="104"/>
      <c r="DM29" s="315"/>
      <c r="DN29" s="315"/>
      <c r="DO29" s="110"/>
      <c r="DP29" s="225"/>
      <c r="DQ29" s="225"/>
      <c r="DR29" s="225"/>
      <c r="DS29" s="225"/>
      <c r="DT29" s="225"/>
      <c r="DU29" s="104"/>
      <c r="DW29" s="338"/>
      <c r="DX29" s="225"/>
      <c r="DY29" s="145"/>
      <c r="DZ29" s="225"/>
      <c r="EA29" s="225"/>
      <c r="EB29" s="225"/>
      <c r="EC29" s="225"/>
      <c r="ED29" s="225"/>
      <c r="EE29" s="104"/>
      <c r="EH29" s="146"/>
      <c r="EI29" s="146"/>
      <c r="EJ29" s="146"/>
      <c r="EN29" s="239"/>
      <c r="EP29" s="146"/>
      <c r="EU29" s="239"/>
      <c r="EW29" s="157"/>
      <c r="FB29" s="239"/>
      <c r="FI29" s="239"/>
      <c r="FK29" s="158"/>
      <c r="FP29" s="239"/>
      <c r="FR29" s="164"/>
      <c r="FW29" s="239"/>
      <c r="FY29" s="340"/>
      <c r="FZ29" s="101"/>
      <c r="GA29" s="149"/>
      <c r="GB29" s="101"/>
      <c r="GC29" s="341"/>
      <c r="GD29" s="101"/>
      <c r="GE29" s="341"/>
      <c r="GF29" s="101"/>
      <c r="GG29" s="101"/>
      <c r="GH29" s="101"/>
      <c r="GI29" s="101"/>
      <c r="GJ29" s="101"/>
      <c r="GK29" s="101"/>
      <c r="GL29" s="101"/>
      <c r="GM29" s="105"/>
      <c r="GO29" s="340"/>
      <c r="GP29" s="340"/>
      <c r="GQ29" s="149"/>
      <c r="GR29" s="101"/>
      <c r="GS29" s="341"/>
      <c r="GT29" s="341"/>
      <c r="GU29" s="341"/>
      <c r="GV29" s="101"/>
      <c r="GW29" s="101"/>
      <c r="GX29" s="101"/>
      <c r="GY29" s="101"/>
      <c r="GZ29" s="101"/>
      <c r="HA29" s="101"/>
      <c r="HB29" s="101"/>
      <c r="HC29" s="105"/>
      <c r="HE29" s="101"/>
      <c r="HG29" s="101"/>
      <c r="HK29" s="100"/>
      <c r="HM29" s="101"/>
      <c r="HO29" s="101"/>
      <c r="HP29" s="101"/>
      <c r="HS29" s="100"/>
    </row>
    <row r="30" spans="1:227" ht="30" x14ac:dyDescent="0.25">
      <c r="B30" s="105" t="s">
        <v>417</v>
      </c>
      <c r="D30" s="225" t="s">
        <v>46</v>
      </c>
      <c r="F30" s="225" t="s">
        <v>46</v>
      </c>
      <c r="H30" s="110" t="s">
        <v>46</v>
      </c>
      <c r="J30" s="110" t="s">
        <v>46</v>
      </c>
      <c r="L30" s="225" t="s">
        <v>46</v>
      </c>
      <c r="N30" s="225" t="s">
        <v>46</v>
      </c>
      <c r="P30" s="225" t="s">
        <v>46</v>
      </c>
      <c r="R30" s="225" t="s">
        <v>46</v>
      </c>
      <c r="T30" s="110" t="s">
        <v>46</v>
      </c>
      <c r="U30" s="110"/>
      <c r="V30" s="110" t="s">
        <v>46</v>
      </c>
      <c r="W30" s="110"/>
      <c r="X30" s="110" t="s">
        <v>46</v>
      </c>
      <c r="Y30" s="110"/>
      <c r="Z30" s="110" t="s">
        <v>46</v>
      </c>
      <c r="AB30" s="225" t="s">
        <v>46</v>
      </c>
      <c r="AD30" s="225" t="s">
        <v>46</v>
      </c>
      <c r="AF30" s="225" t="s">
        <v>46</v>
      </c>
      <c r="AH30" s="225" t="s">
        <v>46</v>
      </c>
      <c r="AK30" s="336" t="s">
        <v>46</v>
      </c>
      <c r="AL30" s="336"/>
      <c r="AM30" s="336" t="s">
        <v>46</v>
      </c>
      <c r="AN30" s="336"/>
      <c r="AO30" s="110" t="s">
        <v>46</v>
      </c>
      <c r="AP30" s="110"/>
      <c r="AQ30" s="110" t="s">
        <v>46</v>
      </c>
      <c r="AR30" s="336"/>
      <c r="AS30" s="336" t="s">
        <v>46</v>
      </c>
      <c r="AT30" s="336"/>
      <c r="AU30" s="336" t="s">
        <v>46</v>
      </c>
      <c r="AW30" s="225" t="s">
        <v>46</v>
      </c>
      <c r="AY30" s="225" t="s">
        <v>46</v>
      </c>
      <c r="BA30" s="225" t="s">
        <v>46</v>
      </c>
      <c r="BC30" s="225" t="s">
        <v>46</v>
      </c>
      <c r="BE30" s="225" t="s">
        <v>46</v>
      </c>
      <c r="BG30" s="225" t="s">
        <v>46</v>
      </c>
      <c r="BI30" s="225" t="s">
        <v>46</v>
      </c>
      <c r="BK30" s="225" t="s">
        <v>46</v>
      </c>
      <c r="BM30" s="225" t="s">
        <v>46</v>
      </c>
      <c r="BO30" s="225" t="s">
        <v>46</v>
      </c>
      <c r="BQ30" s="225" t="s">
        <v>46</v>
      </c>
      <c r="BS30" s="225" t="s">
        <v>46</v>
      </c>
      <c r="BU30" s="225" t="s">
        <v>46</v>
      </c>
      <c r="BW30" s="225" t="s">
        <v>46</v>
      </c>
      <c r="BY30" s="225" t="s">
        <v>46</v>
      </c>
      <c r="CA30" s="225" t="s">
        <v>46</v>
      </c>
      <c r="CC30" s="225" t="s">
        <v>46</v>
      </c>
      <c r="CE30" s="225" t="s">
        <v>46</v>
      </c>
      <c r="CG30" s="225" t="s">
        <v>46</v>
      </c>
      <c r="CI30" s="225" t="s">
        <v>46</v>
      </c>
      <c r="CK30" s="225" t="s">
        <v>46</v>
      </c>
      <c r="CM30" s="225" t="s">
        <v>46</v>
      </c>
      <c r="CO30" s="225" t="s">
        <v>46</v>
      </c>
      <c r="CQ30" s="225" t="s">
        <v>46</v>
      </c>
      <c r="CS30" s="225" t="s">
        <v>46</v>
      </c>
      <c r="CU30" s="225" t="s">
        <v>46</v>
      </c>
      <c r="CW30" s="97" t="s">
        <v>46</v>
      </c>
      <c r="CY30" s="97" t="s">
        <v>46</v>
      </c>
      <c r="DA30" s="289"/>
      <c r="DC30" s="225" t="s">
        <v>46</v>
      </c>
      <c r="DD30" s="225"/>
      <c r="DE30" s="225" t="s">
        <v>46</v>
      </c>
      <c r="DF30" s="225"/>
      <c r="DG30" s="225" t="s">
        <v>46</v>
      </c>
      <c r="DH30" s="225"/>
      <c r="DI30" s="225" t="s">
        <v>532</v>
      </c>
      <c r="DJ30" s="225"/>
      <c r="DK30" s="225" t="s">
        <v>637</v>
      </c>
      <c r="DM30" s="315" t="s">
        <v>46</v>
      </c>
      <c r="DN30" s="315"/>
      <c r="DO30" s="315" t="s">
        <v>46</v>
      </c>
      <c r="DP30" s="225"/>
      <c r="DQ30" s="315" t="s">
        <v>46</v>
      </c>
      <c r="DR30" s="225"/>
      <c r="DS30" s="225" t="s">
        <v>532</v>
      </c>
      <c r="DT30" s="225"/>
      <c r="DU30" s="225" t="s">
        <v>637</v>
      </c>
      <c r="DW30" s="338" t="s">
        <v>46</v>
      </c>
      <c r="DX30" s="225"/>
      <c r="DY30" s="338" t="s">
        <v>46</v>
      </c>
      <c r="DZ30" s="225"/>
      <c r="EA30" s="315" t="s">
        <v>46</v>
      </c>
      <c r="EB30" s="225"/>
      <c r="EC30" s="225" t="s">
        <v>532</v>
      </c>
      <c r="ED30" s="225"/>
      <c r="EE30" s="225" t="s">
        <v>637</v>
      </c>
      <c r="EH30" s="149">
        <v>8500</v>
      </c>
      <c r="EI30" s="146"/>
      <c r="EJ30" s="146">
        <v>50</v>
      </c>
      <c r="EL30" s="225" t="s">
        <v>649</v>
      </c>
      <c r="EN30" s="238" t="s">
        <v>605</v>
      </c>
      <c r="EP30" s="149">
        <v>7500000</v>
      </c>
      <c r="ES30" s="225" t="s">
        <v>652</v>
      </c>
      <c r="EW30" s="232">
        <v>30</v>
      </c>
      <c r="EZ30" s="225" t="s">
        <v>610</v>
      </c>
      <c r="FB30" s="238" t="s">
        <v>605</v>
      </c>
      <c r="FD30" s="225">
        <v>30</v>
      </c>
      <c r="FG30" s="225" t="s">
        <v>610</v>
      </c>
      <c r="FI30" s="238" t="s">
        <v>605</v>
      </c>
      <c r="FK30" s="232" t="s">
        <v>46</v>
      </c>
      <c r="FN30" s="225" t="s">
        <v>656</v>
      </c>
      <c r="FP30" s="238" t="s">
        <v>605</v>
      </c>
      <c r="FR30" s="149" t="s">
        <v>46</v>
      </c>
      <c r="FU30" s="225" t="s">
        <v>659</v>
      </c>
      <c r="FW30" s="238" t="s">
        <v>605</v>
      </c>
      <c r="FY30" s="349">
        <v>5684912.6237504855</v>
      </c>
      <c r="FZ30" s="101"/>
      <c r="GA30" s="349">
        <v>5684912.6237504855</v>
      </c>
      <c r="GB30" s="101"/>
      <c r="GC30" s="349">
        <v>5684912.6237504855</v>
      </c>
      <c r="GD30" s="101"/>
      <c r="GE30" s="349">
        <v>5684912.6237504855</v>
      </c>
      <c r="GF30" s="101"/>
      <c r="GG30" s="349">
        <v>5684912.6237504855</v>
      </c>
      <c r="GH30" s="101"/>
      <c r="GI30" s="349">
        <v>5684912.6237504855</v>
      </c>
      <c r="GJ30" s="101"/>
      <c r="GK30" s="102" t="s">
        <v>328</v>
      </c>
      <c r="GL30" s="101"/>
      <c r="GM30" s="225" t="s">
        <v>553</v>
      </c>
      <c r="GO30" s="349">
        <v>14058254.002475603</v>
      </c>
      <c r="GP30" s="340"/>
      <c r="GQ30" s="349">
        <v>14058254.002475603</v>
      </c>
      <c r="GR30" s="101"/>
      <c r="GS30" s="349">
        <v>14058254.002475603</v>
      </c>
      <c r="GT30" s="341"/>
      <c r="GU30" s="349">
        <v>14058254.002475603</v>
      </c>
      <c r="GV30" s="101"/>
      <c r="GW30" s="349">
        <v>14058254.002475603</v>
      </c>
      <c r="GX30" s="101"/>
      <c r="GY30" s="349">
        <v>14058254.002475603</v>
      </c>
      <c r="GZ30" s="101"/>
      <c r="HA30" s="102" t="s">
        <v>328</v>
      </c>
      <c r="HB30" s="101"/>
      <c r="HC30" s="225" t="s">
        <v>553</v>
      </c>
      <c r="HE30" s="101"/>
      <c r="HG30" s="102"/>
      <c r="HK30" s="101"/>
      <c r="HM30" s="101" t="s">
        <v>46</v>
      </c>
      <c r="HO30" s="101" t="s">
        <v>46</v>
      </c>
      <c r="HP30" s="101"/>
      <c r="HS30" s="101"/>
    </row>
    <row r="31" spans="1:227" ht="30" x14ac:dyDescent="0.25">
      <c r="B31" s="194" t="s">
        <v>418</v>
      </c>
      <c r="D31" s="106" t="s">
        <v>46</v>
      </c>
      <c r="F31" s="106" t="s">
        <v>46</v>
      </c>
      <c r="H31" s="150" t="s">
        <v>46</v>
      </c>
      <c r="J31" s="150" t="s">
        <v>46</v>
      </c>
      <c r="L31" s="106" t="s">
        <v>46</v>
      </c>
      <c r="N31" s="106" t="s">
        <v>46</v>
      </c>
      <c r="P31" s="106" t="s">
        <v>46</v>
      </c>
      <c r="R31" s="106" t="s">
        <v>46</v>
      </c>
      <c r="T31" s="150" t="s">
        <v>46</v>
      </c>
      <c r="U31" s="110"/>
      <c r="V31" s="150" t="s">
        <v>46</v>
      </c>
      <c r="W31" s="110"/>
      <c r="X31" s="150" t="s">
        <v>46</v>
      </c>
      <c r="Y31" s="110"/>
      <c r="Z31" s="150" t="s">
        <v>46</v>
      </c>
      <c r="AB31" s="106" t="s">
        <v>46</v>
      </c>
      <c r="AD31" s="106" t="s">
        <v>46</v>
      </c>
      <c r="AF31" s="106" t="s">
        <v>46</v>
      </c>
      <c r="AH31" s="106" t="s">
        <v>46</v>
      </c>
      <c r="AK31" s="337" t="s">
        <v>46</v>
      </c>
      <c r="AL31" s="336"/>
      <c r="AM31" s="337" t="s">
        <v>46</v>
      </c>
      <c r="AN31" s="336"/>
      <c r="AO31" s="150" t="s">
        <v>46</v>
      </c>
      <c r="AP31" s="110"/>
      <c r="AQ31" s="150" t="s">
        <v>46</v>
      </c>
      <c r="AR31" s="336"/>
      <c r="AS31" s="337" t="s">
        <v>46</v>
      </c>
      <c r="AT31" s="336"/>
      <c r="AU31" s="337" t="s">
        <v>46</v>
      </c>
      <c r="AW31" s="106" t="s">
        <v>46</v>
      </c>
      <c r="AY31" s="106" t="s">
        <v>46</v>
      </c>
      <c r="BA31" s="106" t="s">
        <v>46</v>
      </c>
      <c r="BC31" s="106" t="s">
        <v>46</v>
      </c>
      <c r="BE31" s="106" t="s">
        <v>46</v>
      </c>
      <c r="BG31" s="106" t="s">
        <v>46</v>
      </c>
      <c r="BI31" s="106" t="s">
        <v>46</v>
      </c>
      <c r="BK31" s="106" t="s">
        <v>46</v>
      </c>
      <c r="BM31" s="106" t="s">
        <v>46</v>
      </c>
      <c r="BO31" s="106" t="s">
        <v>46</v>
      </c>
      <c r="BQ31" s="106" t="s">
        <v>46</v>
      </c>
      <c r="BS31" s="106" t="s">
        <v>46</v>
      </c>
      <c r="BU31" s="106" t="s">
        <v>46</v>
      </c>
      <c r="BW31" s="106" t="s">
        <v>46</v>
      </c>
      <c r="BY31" s="106" t="s">
        <v>46</v>
      </c>
      <c r="CA31" s="106" t="s">
        <v>46</v>
      </c>
      <c r="CC31" s="106" t="s">
        <v>46</v>
      </c>
      <c r="CE31" s="106" t="s">
        <v>46</v>
      </c>
      <c r="CG31" s="106" t="s">
        <v>46</v>
      </c>
      <c r="CI31" s="106" t="s">
        <v>46</v>
      </c>
      <c r="CK31" s="106" t="s">
        <v>46</v>
      </c>
      <c r="CM31" s="106" t="s">
        <v>46</v>
      </c>
      <c r="CO31" s="106" t="s">
        <v>46</v>
      </c>
      <c r="CQ31" s="106" t="s">
        <v>46</v>
      </c>
      <c r="CS31" s="106" t="s">
        <v>46</v>
      </c>
      <c r="CU31" s="106" t="s">
        <v>46</v>
      </c>
      <c r="CW31" s="109" t="s">
        <v>46</v>
      </c>
      <c r="CY31" s="109" t="s">
        <v>46</v>
      </c>
      <c r="DA31" s="291"/>
      <c r="DC31" s="106" t="s">
        <v>46</v>
      </c>
      <c r="DD31" s="225"/>
      <c r="DE31" s="106" t="s">
        <v>46</v>
      </c>
      <c r="DF31" s="225"/>
      <c r="DG31" s="106" t="s">
        <v>46</v>
      </c>
      <c r="DH31" s="225"/>
      <c r="DI31" s="106" t="s">
        <v>633</v>
      </c>
      <c r="DJ31" s="225"/>
      <c r="DK31" s="111" t="s">
        <v>605</v>
      </c>
      <c r="DM31" s="318" t="s">
        <v>46</v>
      </c>
      <c r="DN31" s="315"/>
      <c r="DO31" s="318" t="s">
        <v>46</v>
      </c>
      <c r="DP31" s="225"/>
      <c r="DQ31" s="318" t="s">
        <v>46</v>
      </c>
      <c r="DR31" s="225"/>
      <c r="DS31" s="106" t="s">
        <v>640</v>
      </c>
      <c r="DT31" s="225"/>
      <c r="DU31" s="111" t="s">
        <v>641</v>
      </c>
      <c r="DW31" s="346" t="s">
        <v>46</v>
      </c>
      <c r="DX31" s="225"/>
      <c r="DY31" s="346" t="s">
        <v>46</v>
      </c>
      <c r="DZ31" s="225"/>
      <c r="EA31" s="318" t="s">
        <v>46</v>
      </c>
      <c r="EB31" s="225"/>
      <c r="EC31" s="106" t="s">
        <v>643</v>
      </c>
      <c r="ED31" s="225"/>
      <c r="EE31" s="111" t="s">
        <v>605</v>
      </c>
      <c r="EH31" s="151">
        <v>1081850</v>
      </c>
      <c r="EI31" s="146"/>
      <c r="EJ31" s="151">
        <v>1081850</v>
      </c>
      <c r="EL31" s="106" t="s">
        <v>649</v>
      </c>
      <c r="EN31" s="111" t="s">
        <v>553</v>
      </c>
      <c r="EP31" s="151">
        <v>1505146221</v>
      </c>
      <c r="ES31" s="106" t="s">
        <v>652</v>
      </c>
      <c r="EU31" s="111"/>
      <c r="EW31" s="231">
        <v>606578</v>
      </c>
      <c r="EZ31" s="106" t="s">
        <v>610</v>
      </c>
      <c r="FB31" s="111" t="s">
        <v>553</v>
      </c>
      <c r="FD31" s="106">
        <v>559519</v>
      </c>
      <c r="FG31" s="106" t="s">
        <v>610</v>
      </c>
      <c r="FI31" s="111" t="s">
        <v>553</v>
      </c>
      <c r="FK31" s="231">
        <v>1081850</v>
      </c>
      <c r="FN31" s="106" t="s">
        <v>610</v>
      </c>
      <c r="FP31" s="111" t="s">
        <v>553</v>
      </c>
      <c r="FR31" s="151">
        <v>1996</v>
      </c>
      <c r="FU31" s="106" t="s">
        <v>660</v>
      </c>
      <c r="FW31" s="111" t="s">
        <v>553</v>
      </c>
      <c r="FY31" s="311">
        <v>19238.852720897998</v>
      </c>
      <c r="FZ31" s="312"/>
      <c r="GA31" s="311">
        <v>14633.808186640499</v>
      </c>
      <c r="GB31" s="312"/>
      <c r="GC31" s="311">
        <v>143328579.42852002</v>
      </c>
      <c r="GD31" s="312"/>
      <c r="GE31" s="311">
        <v>109021206.69296999</v>
      </c>
      <c r="GF31" s="312"/>
      <c r="GG31" s="311">
        <v>4051407.1173228002</v>
      </c>
      <c r="GH31" s="312"/>
      <c r="GI31" s="311">
        <v>3081655.4137082999</v>
      </c>
      <c r="GJ31" s="101"/>
      <c r="GK31" s="107" t="s">
        <v>560</v>
      </c>
      <c r="GL31" s="101"/>
      <c r="GM31" s="108" t="s">
        <v>666</v>
      </c>
      <c r="GO31" s="311">
        <v>19238.852720897998</v>
      </c>
      <c r="GP31" s="312"/>
      <c r="GQ31" s="311">
        <v>14633.808186640499</v>
      </c>
      <c r="GR31" s="312"/>
      <c r="GS31" s="311">
        <v>143328579.42852002</v>
      </c>
      <c r="GT31" s="312"/>
      <c r="GU31" s="311">
        <v>109021206.69296999</v>
      </c>
      <c r="GV31" s="312"/>
      <c r="GW31" s="311">
        <v>4051407.1173228002</v>
      </c>
      <c r="GX31" s="312"/>
      <c r="GY31" s="311">
        <v>3081655.4137082999</v>
      </c>
      <c r="GZ31" s="101"/>
      <c r="HA31" s="107" t="s">
        <v>560</v>
      </c>
      <c r="HB31" s="101"/>
      <c r="HC31" s="108" t="s">
        <v>666</v>
      </c>
      <c r="HE31" s="107"/>
      <c r="HG31" s="107"/>
      <c r="HI31" s="109"/>
      <c r="HK31" s="107"/>
      <c r="HM31" s="107" t="s">
        <v>46</v>
      </c>
      <c r="HO31" s="107" t="s">
        <v>46</v>
      </c>
      <c r="HP31" s="101"/>
      <c r="HQ31" s="109"/>
      <c r="HS31" s="107"/>
    </row>
    <row r="32" spans="1:227" ht="45" x14ac:dyDescent="0.25">
      <c r="B32" s="105" t="s">
        <v>420</v>
      </c>
      <c r="D32" s="314">
        <v>452.64631498666949</v>
      </c>
      <c r="E32" s="314"/>
      <c r="F32" s="314">
        <v>344.30012256964756</v>
      </c>
      <c r="G32" s="314"/>
      <c r="H32" s="314">
        <v>5867422.3650146015</v>
      </c>
      <c r="I32" s="314"/>
      <c r="J32" s="314">
        <v>4462986.1606228082</v>
      </c>
      <c r="K32" s="314"/>
      <c r="L32" s="314">
        <v>153610.38961103675</v>
      </c>
      <c r="M32" s="314"/>
      <c r="N32" s="314">
        <v>116841.94528924602</v>
      </c>
      <c r="P32" s="225" t="s">
        <v>532</v>
      </c>
      <c r="R32" s="99" t="s">
        <v>632</v>
      </c>
      <c r="T32" s="314">
        <v>8147.63366976005</v>
      </c>
      <c r="U32" s="314"/>
      <c r="V32" s="314">
        <v>6197.402206253656</v>
      </c>
      <c r="W32" s="314"/>
      <c r="X32" s="314">
        <v>105613602.57026285</v>
      </c>
      <c r="Y32" s="314"/>
      <c r="Z32" s="314">
        <v>80333750.891210556</v>
      </c>
      <c r="AA32" s="314"/>
      <c r="AB32" s="314">
        <v>2764987.0129986615</v>
      </c>
      <c r="AC32" s="314"/>
      <c r="AD32" s="314">
        <v>2103155.0152064287</v>
      </c>
      <c r="AF32" s="225" t="s">
        <v>532</v>
      </c>
      <c r="AH32" s="99" t="s">
        <v>632</v>
      </c>
      <c r="AK32" s="336">
        <v>0</v>
      </c>
      <c r="AL32" s="336"/>
      <c r="AM32" s="336">
        <v>0</v>
      </c>
      <c r="AN32" s="336"/>
      <c r="AO32" s="110">
        <v>543966.05826348264</v>
      </c>
      <c r="AP32" s="110"/>
      <c r="AQ32" s="110">
        <v>413761.41665786179</v>
      </c>
      <c r="AR32" s="336"/>
      <c r="AS32" s="110">
        <v>46360.600571463576</v>
      </c>
      <c r="AT32" s="110"/>
      <c r="AU32" s="110">
        <v>35263.648307017509</v>
      </c>
      <c r="AW32" s="225" t="s">
        <v>532</v>
      </c>
      <c r="AY32" s="99" t="s">
        <v>632</v>
      </c>
      <c r="BA32" s="110">
        <v>0</v>
      </c>
      <c r="BC32" s="110">
        <v>0</v>
      </c>
      <c r="BE32" s="110">
        <v>9791389.0487426892</v>
      </c>
      <c r="BF32" s="110"/>
      <c r="BG32" s="110">
        <v>7447705.4998415122</v>
      </c>
      <c r="BI32" s="110">
        <v>834490.81028634449</v>
      </c>
      <c r="BK32" s="110">
        <v>634745.66952631518</v>
      </c>
      <c r="BM32" s="225" t="s">
        <v>532</v>
      </c>
      <c r="BO32" s="99" t="s">
        <v>632</v>
      </c>
      <c r="BQ32" s="110">
        <v>616.1788361743304</v>
      </c>
      <c r="BS32" s="110">
        <v>468.68922113260243</v>
      </c>
      <c r="BU32" s="110">
        <v>1551310.4338619092</v>
      </c>
      <c r="BW32" s="110">
        <v>1179986.1278843244</v>
      </c>
      <c r="BY32" s="110">
        <v>25107.183002099904</v>
      </c>
      <c r="CA32" s="110">
        <v>19097.484943086627</v>
      </c>
      <c r="CC32" s="225" t="s">
        <v>532</v>
      </c>
      <c r="CE32" s="99" t="s">
        <v>632</v>
      </c>
      <c r="CG32" s="110">
        <v>11091.219051137947</v>
      </c>
      <c r="CI32" s="110">
        <v>8436.4059803868422</v>
      </c>
      <c r="CK32" s="110">
        <v>27923587.80951437</v>
      </c>
      <c r="CM32" s="110">
        <v>21239750.30191784</v>
      </c>
      <c r="CO32" s="110">
        <v>451929.2940377983</v>
      </c>
      <c r="CQ32" s="110">
        <v>343754.72897555929</v>
      </c>
      <c r="CS32" s="225" t="s">
        <v>532</v>
      </c>
      <c r="CU32" s="99" t="s">
        <v>632</v>
      </c>
      <c r="CW32" s="110">
        <v>398.1109234606073</v>
      </c>
      <c r="CY32" s="97" t="s">
        <v>458</v>
      </c>
      <c r="DA32" s="100" t="s">
        <v>590</v>
      </c>
      <c r="DC32" s="315">
        <v>33.614857866920495</v>
      </c>
      <c r="DD32" s="225"/>
      <c r="DE32" s="110">
        <v>250429.16517178051</v>
      </c>
      <c r="DF32" s="225"/>
      <c r="DG32" s="110">
        <v>7078.7731672743557</v>
      </c>
      <c r="DH32" s="110"/>
      <c r="DI32" s="238" t="s">
        <v>634</v>
      </c>
      <c r="DJ32" s="225"/>
      <c r="DK32" s="99"/>
      <c r="DM32" s="315">
        <v>311.35762099235103</v>
      </c>
      <c r="DN32" s="315"/>
      <c r="DO32" s="110">
        <v>2319600.142403617</v>
      </c>
      <c r="DP32" s="225"/>
      <c r="DQ32" s="110">
        <v>65567.136461878719</v>
      </c>
      <c r="DR32" s="110"/>
      <c r="DS32" s="238" t="s">
        <v>595</v>
      </c>
      <c r="DT32" s="225"/>
      <c r="DU32" s="99"/>
      <c r="DW32" s="338">
        <v>1.6781043516724302E-3</v>
      </c>
      <c r="DX32" s="225"/>
      <c r="DY32" s="145">
        <v>12.501801242896585</v>
      </c>
      <c r="DZ32" s="225"/>
      <c r="EA32" s="315">
        <v>0.35338302198192145</v>
      </c>
      <c r="EB32" s="110"/>
      <c r="EC32" s="238" t="s">
        <v>644</v>
      </c>
      <c r="ED32" s="225"/>
      <c r="EE32" s="99"/>
      <c r="EH32" s="157">
        <f>EH30/EH31</f>
        <v>7.8569117715025193E-3</v>
      </c>
      <c r="EI32" s="157"/>
      <c r="EJ32" s="157">
        <f>EJ30/EJ31</f>
        <v>4.6217128067661878E-5</v>
      </c>
      <c r="EK32" s="110"/>
      <c r="EL32" s="225" t="s">
        <v>460</v>
      </c>
      <c r="EP32" s="158">
        <f>EP30/EP31</f>
        <v>4.9829045812021478E-3</v>
      </c>
      <c r="EQ32" s="110"/>
      <c r="ER32" s="110"/>
      <c r="ES32" s="225" t="s">
        <v>460</v>
      </c>
      <c r="EW32" s="233">
        <f>EW30/EW31</f>
        <v>4.9457777895011031E-5</v>
      </c>
      <c r="EX32" s="110"/>
      <c r="EY32" s="110"/>
      <c r="EZ32" s="110" t="s">
        <v>460</v>
      </c>
      <c r="FD32" s="158">
        <f>FD30/FD31</f>
        <v>5.3617482158782815E-5</v>
      </c>
      <c r="FE32" s="110"/>
      <c r="FF32" s="110"/>
      <c r="FG32" s="110" t="s">
        <v>460</v>
      </c>
      <c r="FK32" s="232" t="s">
        <v>46</v>
      </c>
      <c r="FL32" s="110"/>
      <c r="FM32" s="110"/>
      <c r="FN32" s="110" t="s">
        <v>460</v>
      </c>
      <c r="FR32" s="163" t="s">
        <v>46</v>
      </c>
      <c r="FS32" s="110"/>
      <c r="FT32" s="110"/>
      <c r="FU32" s="110" t="s">
        <v>460</v>
      </c>
      <c r="FY32" s="342">
        <f>FY30/FY31</f>
        <v>295.4912492040292</v>
      </c>
      <c r="FZ32" s="333"/>
      <c r="GA32" s="342">
        <f>GA30/GA31</f>
        <v>388.47800594655587</v>
      </c>
      <c r="GB32" s="333"/>
      <c r="GC32" s="342">
        <f>GC30/GC31</f>
        <v>3.9663496606311036E-2</v>
      </c>
      <c r="GD32" s="333"/>
      <c r="GE32" s="342">
        <f>GE30/GE31</f>
        <v>5.2145016517387947E-2</v>
      </c>
      <c r="GF32" s="333"/>
      <c r="GG32" s="342">
        <f>GG30/GG31</f>
        <v>1.4031946084715174</v>
      </c>
      <c r="GH32" s="333"/>
      <c r="GI32" s="342">
        <f>GI30/GI31</f>
        <v>1.8447593454031139</v>
      </c>
      <c r="GJ32" s="101"/>
      <c r="GK32" s="102" t="s">
        <v>561</v>
      </c>
      <c r="GL32" s="101"/>
      <c r="GM32" s="103"/>
      <c r="GO32" s="342">
        <f>GO30/GO31</f>
        <v>730.72205533363092</v>
      </c>
      <c r="GP32" s="333"/>
      <c r="GQ32" s="342">
        <f>GQ30/GQ31</f>
        <v>960.66955526379445</v>
      </c>
      <c r="GR32" s="333"/>
      <c r="GS32" s="342">
        <f>GS30/GS31</f>
        <v>9.8084095011118505E-2</v>
      </c>
      <c r="GT32" s="333"/>
      <c r="GU32" s="342">
        <f>GU30/GU31</f>
        <v>0.12894971931531665</v>
      </c>
      <c r="GV32" s="333"/>
      <c r="GW32" s="342">
        <f>GW30/GW31</f>
        <v>3.4699682345834946</v>
      </c>
      <c r="GX32" s="333"/>
      <c r="GY32" s="342">
        <f>GY30/GY31</f>
        <v>4.5619162804314479</v>
      </c>
      <c r="GZ32" s="101"/>
      <c r="HA32" s="102" t="s">
        <v>561</v>
      </c>
      <c r="HB32" s="101"/>
      <c r="HC32" s="306"/>
      <c r="HE32" s="101" t="s">
        <v>46</v>
      </c>
      <c r="HG32" s="102" t="s">
        <v>46</v>
      </c>
      <c r="HK32" s="103"/>
      <c r="HM32" s="148" t="s">
        <v>46</v>
      </c>
      <c r="HO32" s="148" t="s">
        <v>46</v>
      </c>
      <c r="HP32" s="101"/>
      <c r="HS32" s="103"/>
    </row>
    <row r="33" spans="1:236" x14ac:dyDescent="0.25">
      <c r="B33" s="105"/>
      <c r="D33" s="110"/>
      <c r="F33" s="110"/>
      <c r="H33" s="110"/>
      <c r="I33" s="110"/>
      <c r="J33" s="110"/>
      <c r="L33" s="110"/>
      <c r="N33" s="110"/>
      <c r="R33" s="238"/>
      <c r="T33" s="110"/>
      <c r="U33" s="110"/>
      <c r="V33" s="110"/>
      <c r="W33" s="110"/>
      <c r="X33" s="110"/>
      <c r="Y33" s="110"/>
      <c r="Z33" s="110"/>
      <c r="AB33" s="110"/>
      <c r="AD33" s="110"/>
      <c r="AH33" s="238"/>
      <c r="AK33" s="336"/>
      <c r="AL33" s="336"/>
      <c r="AM33" s="336"/>
      <c r="AN33" s="336"/>
      <c r="AO33" s="110"/>
      <c r="AP33" s="110"/>
      <c r="AQ33" s="110"/>
      <c r="AR33" s="336"/>
      <c r="AS33" s="336"/>
      <c r="AT33" s="336"/>
      <c r="AU33" s="336"/>
      <c r="AY33" s="238"/>
      <c r="BA33" s="110"/>
      <c r="BC33" s="110"/>
      <c r="BE33" s="110"/>
      <c r="BF33" s="110"/>
      <c r="BG33" s="110"/>
      <c r="BI33" s="110"/>
      <c r="BK33" s="110"/>
      <c r="BO33" s="238"/>
      <c r="BQ33" s="110"/>
      <c r="BS33" s="110"/>
      <c r="BU33" s="110"/>
      <c r="BV33" s="110"/>
      <c r="BW33" s="110"/>
      <c r="BY33" s="110"/>
      <c r="CA33" s="110"/>
      <c r="CE33" s="238"/>
      <c r="CG33" s="110"/>
      <c r="CI33" s="110"/>
      <c r="CK33" s="110"/>
      <c r="CL33" s="110"/>
      <c r="CM33" s="110"/>
      <c r="CO33" s="110"/>
      <c r="CQ33" s="110"/>
      <c r="CU33" s="238"/>
      <c r="DC33" s="315"/>
      <c r="DD33" s="225"/>
      <c r="DE33" s="110"/>
      <c r="DF33" s="225"/>
      <c r="DG33" s="110"/>
      <c r="DH33" s="110"/>
      <c r="DI33" s="225"/>
      <c r="DJ33" s="225"/>
      <c r="DK33" s="238"/>
      <c r="DM33" s="315"/>
      <c r="DN33" s="315"/>
      <c r="DO33" s="110"/>
      <c r="DP33" s="225"/>
      <c r="DQ33" s="110"/>
      <c r="DR33" s="110"/>
      <c r="DS33" s="225"/>
      <c r="DT33" s="225"/>
      <c r="DU33" s="238"/>
      <c r="DW33" s="338"/>
      <c r="DX33" s="225"/>
      <c r="DY33" s="145"/>
      <c r="DZ33" s="225"/>
      <c r="EA33" s="110"/>
      <c r="EB33" s="110"/>
      <c r="EC33" s="225"/>
      <c r="ED33" s="225"/>
      <c r="EE33" s="238"/>
      <c r="EH33" s="146"/>
      <c r="EI33" s="146"/>
      <c r="EJ33" s="146"/>
      <c r="EK33" s="110"/>
      <c r="EP33" s="146"/>
      <c r="EQ33" s="110"/>
      <c r="ER33" s="110"/>
      <c r="EW33" s="157"/>
      <c r="EX33" s="110"/>
      <c r="EY33" s="110"/>
      <c r="FD33" s="110"/>
      <c r="FE33" s="110"/>
      <c r="FF33" s="110"/>
      <c r="FK33" s="158"/>
      <c r="FL33" s="110"/>
      <c r="FM33" s="110"/>
      <c r="FR33" s="164"/>
      <c r="FS33" s="110"/>
      <c r="FT33" s="110"/>
      <c r="FY33" s="339"/>
      <c r="FZ33" s="97"/>
      <c r="GA33" s="339"/>
      <c r="GB33" s="97"/>
      <c r="GC33" s="145"/>
      <c r="GD33" s="97"/>
      <c r="GE33" s="145"/>
      <c r="GF33" s="101"/>
      <c r="GG33" s="102"/>
      <c r="GH33" s="97"/>
      <c r="GI33" s="102"/>
      <c r="GJ33" s="101"/>
      <c r="GK33" s="101"/>
      <c r="GL33" s="101"/>
      <c r="GM33" s="103"/>
      <c r="GO33" s="339"/>
      <c r="GP33" s="329"/>
      <c r="GQ33" s="339"/>
      <c r="GR33" s="97"/>
      <c r="GS33" s="145"/>
      <c r="GT33" s="343"/>
      <c r="GU33" s="145"/>
      <c r="GV33" s="101"/>
      <c r="GW33" s="102"/>
      <c r="GX33" s="97"/>
      <c r="GY33" s="102"/>
      <c r="GZ33" s="101"/>
      <c r="HA33" s="101"/>
      <c r="HB33" s="101"/>
      <c r="HC33" s="306"/>
      <c r="HE33" s="101"/>
      <c r="HG33" s="102"/>
      <c r="HK33" s="103"/>
      <c r="HM33" s="101"/>
      <c r="HO33" s="102"/>
      <c r="HP33" s="101"/>
      <c r="HS33" s="103"/>
    </row>
    <row r="34" spans="1:236" x14ac:dyDescent="0.25">
      <c r="A34" s="182" t="s">
        <v>423</v>
      </c>
      <c r="B34" s="183"/>
      <c r="D34" s="97"/>
      <c r="E34" s="97"/>
      <c r="F34" s="97"/>
      <c r="G34" s="97"/>
      <c r="H34" s="97"/>
      <c r="I34" s="97"/>
      <c r="J34" s="97"/>
      <c r="K34" s="97"/>
      <c r="L34" s="97"/>
      <c r="M34" s="97"/>
      <c r="N34" s="97"/>
      <c r="O34" s="97"/>
      <c r="P34" s="97"/>
      <c r="Q34" s="97"/>
      <c r="R34" s="97"/>
      <c r="T34" s="97"/>
      <c r="U34" s="97"/>
      <c r="V34" s="97"/>
      <c r="W34" s="97"/>
      <c r="X34" s="97"/>
      <c r="Y34" s="97"/>
      <c r="Z34" s="97"/>
      <c r="AA34" s="97"/>
      <c r="AB34" s="97"/>
      <c r="AC34" s="97"/>
      <c r="AD34" s="97"/>
      <c r="AE34" s="97"/>
      <c r="AF34" s="97"/>
      <c r="AG34" s="97"/>
      <c r="AH34" s="97"/>
      <c r="AK34" s="97"/>
      <c r="AL34" s="97"/>
      <c r="AM34" s="97"/>
      <c r="AN34" s="97"/>
      <c r="AO34" s="97"/>
      <c r="AP34" s="97"/>
      <c r="AQ34" s="97"/>
      <c r="AR34" s="97"/>
      <c r="AS34" s="97"/>
      <c r="AT34" s="97"/>
      <c r="AU34" s="97"/>
      <c r="AY34" s="104"/>
      <c r="BO34" s="104"/>
      <c r="CE34" s="104"/>
      <c r="CU34" s="104"/>
      <c r="DC34" s="315"/>
      <c r="DD34" s="225"/>
      <c r="DE34" s="225"/>
      <c r="DF34" s="225"/>
      <c r="DG34" s="225"/>
      <c r="DH34" s="225"/>
      <c r="DI34" s="225"/>
      <c r="DJ34" s="225"/>
      <c r="DK34" s="104"/>
      <c r="DM34" s="315"/>
      <c r="DN34" s="315"/>
      <c r="DO34" s="110"/>
      <c r="DP34" s="225"/>
      <c r="DQ34" s="225"/>
      <c r="DR34" s="225"/>
      <c r="DS34" s="225"/>
      <c r="DT34" s="225"/>
      <c r="DU34" s="104"/>
      <c r="DW34" s="338"/>
      <c r="DX34" s="225"/>
      <c r="DY34" s="145"/>
      <c r="DZ34" s="225"/>
      <c r="EA34" s="225"/>
      <c r="EB34" s="225"/>
      <c r="EC34" s="225"/>
      <c r="ED34" s="225"/>
      <c r="EE34" s="104"/>
      <c r="EH34" s="146"/>
      <c r="EI34" s="146"/>
      <c r="EJ34" s="146"/>
      <c r="EN34" s="239"/>
      <c r="EP34" s="146"/>
      <c r="EU34" s="239"/>
      <c r="EW34" s="157"/>
      <c r="FB34" s="239"/>
      <c r="FI34" s="239"/>
      <c r="FK34" s="158"/>
      <c r="FP34" s="239"/>
      <c r="FR34" s="164"/>
      <c r="FW34" s="239"/>
      <c r="FY34" s="340"/>
      <c r="FZ34" s="97"/>
      <c r="GA34" s="149"/>
      <c r="GB34" s="97"/>
      <c r="GC34" s="341"/>
      <c r="GD34" s="97"/>
      <c r="GE34" s="341"/>
      <c r="GF34" s="101"/>
      <c r="GG34" s="101"/>
      <c r="GH34" s="97"/>
      <c r="GI34" s="101"/>
      <c r="GJ34" s="101"/>
      <c r="GK34" s="101"/>
      <c r="GL34" s="101"/>
      <c r="GM34" s="105"/>
      <c r="GO34" s="340"/>
      <c r="GP34" s="329"/>
      <c r="GQ34" s="149"/>
      <c r="GR34" s="97"/>
      <c r="GS34" s="341"/>
      <c r="GT34" s="343"/>
      <c r="GU34" s="341"/>
      <c r="GV34" s="101"/>
      <c r="GW34" s="101"/>
      <c r="GX34" s="97"/>
      <c r="GY34" s="101"/>
      <c r="GZ34" s="101"/>
      <c r="HA34" s="101"/>
      <c r="HB34" s="101"/>
      <c r="HC34" s="105"/>
      <c r="HE34" s="101"/>
      <c r="HG34" s="101"/>
      <c r="HK34" s="100"/>
      <c r="HM34" s="101"/>
      <c r="HO34" s="101"/>
      <c r="HP34" s="101"/>
      <c r="HS34" s="100"/>
    </row>
    <row r="35" spans="1:236" ht="30" x14ac:dyDescent="0.25">
      <c r="B35" s="105" t="s">
        <v>417</v>
      </c>
      <c r="D35" s="225" t="s">
        <v>46</v>
      </c>
      <c r="F35" s="225" t="s">
        <v>46</v>
      </c>
      <c r="H35" s="110" t="s">
        <v>46</v>
      </c>
      <c r="J35" s="110" t="s">
        <v>46</v>
      </c>
      <c r="L35" s="225" t="s">
        <v>46</v>
      </c>
      <c r="N35" s="225" t="s">
        <v>46</v>
      </c>
      <c r="P35" s="225" t="s">
        <v>46</v>
      </c>
      <c r="R35" s="225" t="s">
        <v>46</v>
      </c>
      <c r="T35" s="110" t="s">
        <v>46</v>
      </c>
      <c r="U35" s="110"/>
      <c r="V35" s="110" t="s">
        <v>46</v>
      </c>
      <c r="W35" s="110"/>
      <c r="X35" s="110" t="s">
        <v>46</v>
      </c>
      <c r="Y35" s="110"/>
      <c r="Z35" s="110" t="s">
        <v>46</v>
      </c>
      <c r="AB35" s="225" t="s">
        <v>46</v>
      </c>
      <c r="AD35" s="225" t="s">
        <v>46</v>
      </c>
      <c r="AF35" s="225" t="s">
        <v>46</v>
      </c>
      <c r="AH35" s="225" t="s">
        <v>46</v>
      </c>
      <c r="AK35" s="336" t="s">
        <v>46</v>
      </c>
      <c r="AL35" s="336"/>
      <c r="AM35" s="336" t="s">
        <v>46</v>
      </c>
      <c r="AN35" s="336"/>
      <c r="AO35" s="110" t="s">
        <v>46</v>
      </c>
      <c r="AP35" s="110"/>
      <c r="AQ35" s="110" t="s">
        <v>46</v>
      </c>
      <c r="AR35" s="336"/>
      <c r="AS35" s="336" t="s">
        <v>46</v>
      </c>
      <c r="AT35" s="336"/>
      <c r="AU35" s="336" t="s">
        <v>46</v>
      </c>
      <c r="AW35" s="225" t="s">
        <v>46</v>
      </c>
      <c r="AY35" s="225" t="s">
        <v>46</v>
      </c>
      <c r="BA35" s="225" t="s">
        <v>46</v>
      </c>
      <c r="BC35" s="225" t="s">
        <v>46</v>
      </c>
      <c r="BE35" s="225" t="s">
        <v>46</v>
      </c>
      <c r="BG35" s="225" t="s">
        <v>46</v>
      </c>
      <c r="BI35" s="225" t="s">
        <v>46</v>
      </c>
      <c r="BK35" s="225" t="s">
        <v>46</v>
      </c>
      <c r="BM35" s="225" t="s">
        <v>46</v>
      </c>
      <c r="BO35" s="225" t="s">
        <v>46</v>
      </c>
      <c r="BQ35" s="225" t="s">
        <v>46</v>
      </c>
      <c r="BS35" s="225" t="s">
        <v>46</v>
      </c>
      <c r="BU35" s="225" t="s">
        <v>46</v>
      </c>
      <c r="BW35" s="225" t="s">
        <v>46</v>
      </c>
      <c r="BY35" s="225" t="s">
        <v>46</v>
      </c>
      <c r="CA35" s="225" t="s">
        <v>46</v>
      </c>
      <c r="CC35" s="225" t="s">
        <v>46</v>
      </c>
      <c r="CE35" s="225" t="s">
        <v>46</v>
      </c>
      <c r="CG35" s="225" t="s">
        <v>46</v>
      </c>
      <c r="CI35" s="225" t="s">
        <v>46</v>
      </c>
      <c r="CK35" s="225" t="s">
        <v>46</v>
      </c>
      <c r="CM35" s="225" t="s">
        <v>46</v>
      </c>
      <c r="CO35" s="225" t="s">
        <v>46</v>
      </c>
      <c r="CQ35" s="225" t="s">
        <v>46</v>
      </c>
      <c r="CS35" s="225" t="s">
        <v>46</v>
      </c>
      <c r="CU35" s="225" t="s">
        <v>46</v>
      </c>
      <c r="CW35" s="97" t="s">
        <v>46</v>
      </c>
      <c r="CY35" s="97" t="s">
        <v>46</v>
      </c>
      <c r="DA35" s="289"/>
      <c r="DC35" s="225" t="s">
        <v>46</v>
      </c>
      <c r="DD35" s="225"/>
      <c r="DE35" s="225" t="s">
        <v>46</v>
      </c>
      <c r="DF35" s="225"/>
      <c r="DG35" s="225" t="s">
        <v>46</v>
      </c>
      <c r="DH35" s="225"/>
      <c r="DI35" s="225" t="s">
        <v>532</v>
      </c>
      <c r="DJ35" s="225"/>
      <c r="DK35" s="225" t="s">
        <v>637</v>
      </c>
      <c r="DM35" s="315" t="s">
        <v>46</v>
      </c>
      <c r="DN35" s="315"/>
      <c r="DO35" s="315" t="s">
        <v>46</v>
      </c>
      <c r="DP35" s="225"/>
      <c r="DQ35" s="315" t="s">
        <v>46</v>
      </c>
      <c r="DR35" s="225"/>
      <c r="DS35" s="225" t="s">
        <v>532</v>
      </c>
      <c r="DT35" s="225"/>
      <c r="DU35" s="225" t="s">
        <v>637</v>
      </c>
      <c r="DW35" s="338" t="s">
        <v>46</v>
      </c>
      <c r="DX35" s="225"/>
      <c r="DY35" s="338" t="s">
        <v>46</v>
      </c>
      <c r="DZ35" s="225"/>
      <c r="EA35" s="315" t="s">
        <v>46</v>
      </c>
      <c r="EB35" s="225"/>
      <c r="EC35" s="225" t="s">
        <v>532</v>
      </c>
      <c r="ED35" s="225"/>
      <c r="EE35" s="225" t="s">
        <v>637</v>
      </c>
      <c r="EH35" s="149">
        <f>(8900+9200+9600)/3</f>
        <v>9233.3333333333339</v>
      </c>
      <c r="EI35" s="146"/>
      <c r="EJ35" s="149">
        <f>(60+70+80)/3</f>
        <v>70</v>
      </c>
      <c r="EL35" s="225" t="s">
        <v>649</v>
      </c>
      <c r="EN35" s="238" t="s">
        <v>605</v>
      </c>
      <c r="EP35" s="149">
        <f>(7750000+8000000)/2</f>
        <v>7875000</v>
      </c>
      <c r="ES35" s="225" t="s">
        <v>652</v>
      </c>
      <c r="EW35" s="232">
        <f>(35+40+45)/3</f>
        <v>40</v>
      </c>
      <c r="EZ35" s="225" t="s">
        <v>610</v>
      </c>
      <c r="FB35" s="238" t="s">
        <v>605</v>
      </c>
      <c r="FD35" s="225">
        <v>40</v>
      </c>
      <c r="FG35" s="225" t="s">
        <v>610</v>
      </c>
      <c r="FI35" s="238" t="s">
        <v>605</v>
      </c>
      <c r="FK35" s="232" t="s">
        <v>46</v>
      </c>
      <c r="FN35" s="225" t="s">
        <v>656</v>
      </c>
      <c r="FP35" s="238" t="s">
        <v>605</v>
      </c>
      <c r="FR35" s="149" t="s">
        <v>46</v>
      </c>
      <c r="FU35" s="225" t="s">
        <v>659</v>
      </c>
      <c r="FW35" s="238" t="s">
        <v>605</v>
      </c>
      <c r="FY35" s="349">
        <v>5088149.6044322345</v>
      </c>
      <c r="FZ35" s="101"/>
      <c r="GA35" s="349">
        <v>5088149.6044322345</v>
      </c>
      <c r="GB35" s="101"/>
      <c r="GC35" s="349">
        <v>5088149.6044322345</v>
      </c>
      <c r="GD35" s="101"/>
      <c r="GE35" s="349">
        <v>5088149.6044322345</v>
      </c>
      <c r="GF35" s="101"/>
      <c r="GG35" s="349">
        <v>5088149.6044322345</v>
      </c>
      <c r="GH35" s="101"/>
      <c r="GI35" s="349">
        <v>5088149.6044322345</v>
      </c>
      <c r="GJ35" s="101"/>
      <c r="GK35" s="102" t="s">
        <v>328</v>
      </c>
      <c r="GL35" s="101"/>
      <c r="GM35" s="225" t="s">
        <v>553</v>
      </c>
      <c r="GO35" s="349">
        <v>14047371.530124106</v>
      </c>
      <c r="GP35" s="340"/>
      <c r="GQ35" s="349">
        <v>14047371.530124106</v>
      </c>
      <c r="GR35" s="101"/>
      <c r="GS35" s="349">
        <v>14047371.530124106</v>
      </c>
      <c r="GT35" s="341"/>
      <c r="GU35" s="349">
        <v>14047371.530124106</v>
      </c>
      <c r="GV35" s="101"/>
      <c r="GW35" s="349">
        <v>14047371.530124106</v>
      </c>
      <c r="GX35" s="101"/>
      <c r="GY35" s="349">
        <v>14047371.530124106</v>
      </c>
      <c r="GZ35" s="101"/>
      <c r="HA35" s="102" t="s">
        <v>328</v>
      </c>
      <c r="HB35" s="101"/>
      <c r="HC35" s="238" t="s">
        <v>553</v>
      </c>
      <c r="HE35" s="101"/>
      <c r="HG35" s="102"/>
      <c r="HK35" s="101"/>
      <c r="HM35" s="101" t="s">
        <v>46</v>
      </c>
      <c r="HO35" s="101" t="s">
        <v>46</v>
      </c>
      <c r="HP35" s="101"/>
      <c r="HS35" s="101"/>
    </row>
    <row r="36" spans="1:236" ht="30" x14ac:dyDescent="0.25">
      <c r="B36" s="194" t="s">
        <v>418</v>
      </c>
      <c r="D36" s="106" t="s">
        <v>46</v>
      </c>
      <c r="F36" s="106" t="s">
        <v>46</v>
      </c>
      <c r="H36" s="150" t="s">
        <v>46</v>
      </c>
      <c r="J36" s="150" t="s">
        <v>46</v>
      </c>
      <c r="L36" s="106" t="s">
        <v>46</v>
      </c>
      <c r="N36" s="106" t="s">
        <v>46</v>
      </c>
      <c r="P36" s="106" t="s">
        <v>46</v>
      </c>
      <c r="R36" s="106" t="s">
        <v>46</v>
      </c>
      <c r="T36" s="150" t="s">
        <v>46</v>
      </c>
      <c r="U36" s="110"/>
      <c r="V36" s="150" t="s">
        <v>46</v>
      </c>
      <c r="W36" s="110"/>
      <c r="X36" s="150" t="s">
        <v>46</v>
      </c>
      <c r="Y36" s="110"/>
      <c r="Z36" s="150" t="s">
        <v>46</v>
      </c>
      <c r="AB36" s="106" t="s">
        <v>46</v>
      </c>
      <c r="AD36" s="106" t="s">
        <v>46</v>
      </c>
      <c r="AF36" s="106" t="s">
        <v>46</v>
      </c>
      <c r="AH36" s="106" t="s">
        <v>46</v>
      </c>
      <c r="AK36" s="337" t="s">
        <v>46</v>
      </c>
      <c r="AL36" s="336"/>
      <c r="AM36" s="337" t="s">
        <v>46</v>
      </c>
      <c r="AN36" s="336"/>
      <c r="AO36" s="150" t="s">
        <v>46</v>
      </c>
      <c r="AP36" s="110"/>
      <c r="AQ36" s="150" t="s">
        <v>46</v>
      </c>
      <c r="AR36" s="336"/>
      <c r="AS36" s="337" t="s">
        <v>46</v>
      </c>
      <c r="AT36" s="336"/>
      <c r="AU36" s="337" t="s">
        <v>46</v>
      </c>
      <c r="AW36" s="106" t="s">
        <v>46</v>
      </c>
      <c r="AY36" s="106" t="s">
        <v>46</v>
      </c>
      <c r="BA36" s="106" t="s">
        <v>46</v>
      </c>
      <c r="BC36" s="106" t="s">
        <v>46</v>
      </c>
      <c r="BE36" s="106" t="s">
        <v>46</v>
      </c>
      <c r="BG36" s="106" t="s">
        <v>46</v>
      </c>
      <c r="BI36" s="106" t="s">
        <v>46</v>
      </c>
      <c r="BK36" s="106" t="s">
        <v>46</v>
      </c>
      <c r="BM36" s="106" t="s">
        <v>46</v>
      </c>
      <c r="BO36" s="106" t="s">
        <v>46</v>
      </c>
      <c r="BQ36" s="106" t="s">
        <v>46</v>
      </c>
      <c r="BS36" s="106" t="s">
        <v>46</v>
      </c>
      <c r="BU36" s="106" t="s">
        <v>46</v>
      </c>
      <c r="BW36" s="106" t="s">
        <v>46</v>
      </c>
      <c r="BY36" s="106" t="s">
        <v>46</v>
      </c>
      <c r="CA36" s="106" t="s">
        <v>46</v>
      </c>
      <c r="CC36" s="106" t="s">
        <v>46</v>
      </c>
      <c r="CE36" s="106" t="s">
        <v>46</v>
      </c>
      <c r="CG36" s="106" t="s">
        <v>46</v>
      </c>
      <c r="CI36" s="106" t="s">
        <v>46</v>
      </c>
      <c r="CK36" s="106" t="s">
        <v>46</v>
      </c>
      <c r="CM36" s="106" t="s">
        <v>46</v>
      </c>
      <c r="CO36" s="106" t="s">
        <v>46</v>
      </c>
      <c r="CQ36" s="106" t="s">
        <v>46</v>
      </c>
      <c r="CS36" s="106" t="s">
        <v>46</v>
      </c>
      <c r="CU36" s="106" t="s">
        <v>46</v>
      </c>
      <c r="CW36" s="109" t="s">
        <v>46</v>
      </c>
      <c r="CY36" s="109" t="s">
        <v>46</v>
      </c>
      <c r="DA36" s="291"/>
      <c r="DC36" s="106" t="s">
        <v>46</v>
      </c>
      <c r="DD36" s="225"/>
      <c r="DE36" s="106" t="s">
        <v>46</v>
      </c>
      <c r="DF36" s="225"/>
      <c r="DG36" s="106" t="s">
        <v>46</v>
      </c>
      <c r="DH36" s="225"/>
      <c r="DI36" s="106" t="s">
        <v>633</v>
      </c>
      <c r="DJ36" s="225"/>
      <c r="DK36" s="111" t="s">
        <v>605</v>
      </c>
      <c r="DM36" s="318" t="s">
        <v>46</v>
      </c>
      <c r="DN36" s="315"/>
      <c r="DO36" s="318" t="s">
        <v>46</v>
      </c>
      <c r="DP36" s="225"/>
      <c r="DQ36" s="318" t="s">
        <v>46</v>
      </c>
      <c r="DR36" s="225"/>
      <c r="DS36" s="106" t="s">
        <v>640</v>
      </c>
      <c r="DT36" s="225"/>
      <c r="DU36" s="111" t="s">
        <v>641</v>
      </c>
      <c r="DW36" s="346" t="s">
        <v>46</v>
      </c>
      <c r="DX36" s="225"/>
      <c r="DY36" s="346" t="s">
        <v>46</v>
      </c>
      <c r="DZ36" s="225"/>
      <c r="EA36" s="318" t="s">
        <v>46</v>
      </c>
      <c r="EB36" s="225"/>
      <c r="EC36" s="106" t="s">
        <v>643</v>
      </c>
      <c r="ED36" s="225"/>
      <c r="EE36" s="111" t="s">
        <v>605</v>
      </c>
      <c r="EH36" s="151">
        <v>1081850</v>
      </c>
      <c r="EI36" s="146"/>
      <c r="EJ36" s="151">
        <v>1081850</v>
      </c>
      <c r="EL36" s="106" t="s">
        <v>649</v>
      </c>
      <c r="EN36" s="111" t="s">
        <v>553</v>
      </c>
      <c r="EP36" s="151">
        <v>1505146221</v>
      </c>
      <c r="ES36" s="106" t="s">
        <v>652</v>
      </c>
      <c r="EU36" s="111"/>
      <c r="EW36" s="231">
        <v>606578</v>
      </c>
      <c r="EZ36" s="106" t="s">
        <v>610</v>
      </c>
      <c r="FB36" s="111" t="s">
        <v>553</v>
      </c>
      <c r="FD36" s="106">
        <v>559519</v>
      </c>
      <c r="FG36" s="106" t="s">
        <v>610</v>
      </c>
      <c r="FI36" s="111" t="s">
        <v>553</v>
      </c>
      <c r="FK36" s="231">
        <v>1081850</v>
      </c>
      <c r="FN36" s="106" t="s">
        <v>610</v>
      </c>
      <c r="FP36" s="111" t="s">
        <v>553</v>
      </c>
      <c r="FR36" s="151">
        <v>1996</v>
      </c>
      <c r="FU36" s="106" t="s">
        <v>660</v>
      </c>
      <c r="FW36" s="111" t="s">
        <v>553</v>
      </c>
      <c r="FY36" s="311">
        <v>22845.015339102003</v>
      </c>
      <c r="FZ36" s="312"/>
      <c r="GA36" s="311">
        <v>17357.953970249098</v>
      </c>
      <c r="GB36" s="312"/>
      <c r="GC36" s="311">
        <v>170194327.21998</v>
      </c>
      <c r="GD36" s="312"/>
      <c r="GE36" s="311">
        <v>129315969.10882799</v>
      </c>
      <c r="GF36" s="312"/>
      <c r="GG36" s="311">
        <v>4810809.6194688007</v>
      </c>
      <c r="GH36" s="312"/>
      <c r="GI36" s="311">
        <v>3655318.7071613702</v>
      </c>
      <c r="GJ36" s="101"/>
      <c r="GK36" s="107" t="s">
        <v>560</v>
      </c>
      <c r="GL36" s="101"/>
      <c r="GM36" s="108" t="s">
        <v>666</v>
      </c>
      <c r="GO36" s="311">
        <v>22845.015339102003</v>
      </c>
      <c r="GP36" s="312"/>
      <c r="GQ36" s="311">
        <v>17357.953970249098</v>
      </c>
      <c r="GR36" s="312"/>
      <c r="GS36" s="311">
        <v>170194327.21998</v>
      </c>
      <c r="GT36" s="312"/>
      <c r="GU36" s="311">
        <v>129315969.10882799</v>
      </c>
      <c r="GV36" s="312"/>
      <c r="GW36" s="311">
        <v>4810809.6194688007</v>
      </c>
      <c r="GX36" s="312"/>
      <c r="GY36" s="311">
        <v>3655318.7071613702</v>
      </c>
      <c r="GZ36" s="101"/>
      <c r="HA36" s="107" t="s">
        <v>560</v>
      </c>
      <c r="HB36" s="101"/>
      <c r="HC36" s="108" t="s">
        <v>666</v>
      </c>
      <c r="HE36" s="107"/>
      <c r="HG36" s="107"/>
      <c r="HI36" s="109"/>
      <c r="HK36" s="107"/>
      <c r="HM36" s="107" t="s">
        <v>46</v>
      </c>
      <c r="HO36" s="107" t="s">
        <v>46</v>
      </c>
      <c r="HP36" s="101"/>
      <c r="HQ36" s="109"/>
      <c r="HS36" s="107"/>
    </row>
    <row r="37" spans="1:236" ht="45" x14ac:dyDescent="0.25">
      <c r="B37" s="105" t="s">
        <v>420</v>
      </c>
      <c r="D37" s="314">
        <v>537.49109466522259</v>
      </c>
      <c r="E37" s="314"/>
      <c r="F37" s="314">
        <v>408.39305827248671</v>
      </c>
      <c r="G37" s="314"/>
      <c r="H37" s="314">
        <v>6967221.7914302377</v>
      </c>
      <c r="I37" s="314"/>
      <c r="J37" s="314">
        <v>5293790.0614655502</v>
      </c>
      <c r="K37" s="314"/>
      <c r="L37" s="314">
        <v>182403.37704680147</v>
      </c>
      <c r="M37" s="314"/>
      <c r="N37" s="314">
        <v>138592.57154354046</v>
      </c>
      <c r="P37" s="225" t="s">
        <v>532</v>
      </c>
      <c r="R37" s="99" t="s">
        <v>632</v>
      </c>
      <c r="T37" s="314">
        <v>9674.8397039740066</v>
      </c>
      <c r="U37" s="314"/>
      <c r="V37" s="314">
        <v>7351.0750489047596</v>
      </c>
      <c r="W37" s="314"/>
      <c r="X37" s="314">
        <v>125409992.24574427</v>
      </c>
      <c r="Y37" s="314"/>
      <c r="Z37" s="314">
        <v>95288221.106379882</v>
      </c>
      <c r="AA37" s="314"/>
      <c r="AB37" s="314">
        <v>3283260.7868424268</v>
      </c>
      <c r="AC37" s="314"/>
      <c r="AD37" s="314">
        <v>2494666.2877837284</v>
      </c>
      <c r="AF37" s="225" t="s">
        <v>532</v>
      </c>
      <c r="AH37" s="99" t="s">
        <v>632</v>
      </c>
      <c r="AK37" s="336">
        <v>0</v>
      </c>
      <c r="AL37" s="336"/>
      <c r="AM37" s="336">
        <v>0</v>
      </c>
      <c r="AN37" s="336"/>
      <c r="AO37" s="110">
        <v>645927.96276773815</v>
      </c>
      <c r="AP37" s="110"/>
      <c r="AQ37" s="110">
        <v>490784.86835720547</v>
      </c>
      <c r="AR37" s="336"/>
      <c r="AS37" s="110">
        <v>55050.508807154627</v>
      </c>
      <c r="AT37" s="110"/>
      <c r="AU37" s="110">
        <v>41828.126780823048</v>
      </c>
      <c r="AW37" s="225" t="s">
        <v>532</v>
      </c>
      <c r="AY37" s="99" t="s">
        <v>632</v>
      </c>
      <c r="BA37" s="110">
        <v>0</v>
      </c>
      <c r="BC37" s="110">
        <v>0</v>
      </c>
      <c r="BE37" s="110">
        <v>11626703.32981929</v>
      </c>
      <c r="BG37" s="110">
        <v>8834127.6304296982</v>
      </c>
      <c r="BI37" s="110">
        <v>990909.15852878336</v>
      </c>
      <c r="BK37" s="110">
        <v>752906.28205481486</v>
      </c>
      <c r="BM37" s="225" t="s">
        <v>532</v>
      </c>
      <c r="BO37" s="99" t="s">
        <v>632</v>
      </c>
      <c r="BQ37" s="110">
        <v>731.67642417377738</v>
      </c>
      <c r="BS37" s="110">
        <v>555.93771785246338</v>
      </c>
      <c r="BU37" s="110">
        <v>1842090.6469120176</v>
      </c>
      <c r="BW37" s="110">
        <v>1399645.5762232393</v>
      </c>
      <c r="BY37" s="110">
        <v>29813.315227644158</v>
      </c>
      <c r="CA37" s="110">
        <v>22652.563184601695</v>
      </c>
      <c r="CC37" s="225" t="s">
        <v>532</v>
      </c>
      <c r="CE37" s="99" t="s">
        <v>632</v>
      </c>
      <c r="CG37" s="110">
        <v>13170.175635127993</v>
      </c>
      <c r="CI37" s="110">
        <v>10006.87892134434</v>
      </c>
      <c r="CK37" s="110">
        <v>33157631.644416317</v>
      </c>
      <c r="CM37" s="110">
        <v>25193620.372018307</v>
      </c>
      <c r="CO37" s="110">
        <v>536639.67409759492</v>
      </c>
      <c r="CQ37" s="110">
        <v>407746.1373228305</v>
      </c>
      <c r="CS37" s="225" t="s">
        <v>532</v>
      </c>
      <c r="CU37" s="99" t="s">
        <v>632</v>
      </c>
      <c r="CW37" s="110">
        <v>375.58096529628705</v>
      </c>
      <c r="CY37" s="97" t="s">
        <v>458</v>
      </c>
      <c r="DA37" s="100" t="s">
        <v>590</v>
      </c>
      <c r="DC37" s="315">
        <v>33.466640238006981</v>
      </c>
      <c r="DD37" s="225"/>
      <c r="DE37" s="110">
        <v>249324.95054425043</v>
      </c>
      <c r="DF37" s="225"/>
      <c r="DG37" s="110">
        <v>7047.5608091214735</v>
      </c>
      <c r="DH37" s="225"/>
      <c r="DI37" s="238" t="s">
        <v>634</v>
      </c>
      <c r="DJ37" s="225"/>
      <c r="DK37" s="99"/>
      <c r="DM37" s="315">
        <v>309.98475520453957</v>
      </c>
      <c r="DN37" s="315"/>
      <c r="DO37" s="110">
        <v>2309372.3544161194</v>
      </c>
      <c r="DP37" s="225"/>
      <c r="DQ37" s="110">
        <v>65278.031994487632</v>
      </c>
      <c r="DR37" s="225"/>
      <c r="DS37" s="238" t="s">
        <v>595</v>
      </c>
      <c r="DT37" s="225"/>
      <c r="DU37" s="99"/>
      <c r="DW37" s="338">
        <v>1.6707051043199934E-3</v>
      </c>
      <c r="DX37" s="225"/>
      <c r="DY37" s="145">
        <v>12.446677184988189</v>
      </c>
      <c r="DZ37" s="225"/>
      <c r="EA37" s="315">
        <v>0.35182485403578068</v>
      </c>
      <c r="EB37" s="225"/>
      <c r="EC37" s="238" t="s">
        <v>644</v>
      </c>
      <c r="ED37" s="225"/>
      <c r="EE37" s="99"/>
      <c r="EH37" s="157">
        <f>EH35/EH36</f>
        <v>8.5347629831615604E-3</v>
      </c>
      <c r="EI37" s="157"/>
      <c r="EJ37" s="157">
        <f>EJ35/EJ36</f>
        <v>6.470397929472663E-5</v>
      </c>
      <c r="EL37" s="225" t="s">
        <v>460</v>
      </c>
      <c r="EP37" s="158">
        <f>EP35/EP36</f>
        <v>5.2320498102622548E-3</v>
      </c>
      <c r="ES37" s="225" t="s">
        <v>460</v>
      </c>
      <c r="EW37" s="233">
        <f>EW35/EW36</f>
        <v>6.5943703860014708E-5</v>
      </c>
      <c r="EZ37" s="110" t="s">
        <v>460</v>
      </c>
      <c r="FD37" s="158">
        <f>FD35/FD36</f>
        <v>7.1489976211710419E-5</v>
      </c>
      <c r="FG37" s="110" t="s">
        <v>460</v>
      </c>
      <c r="FK37" s="232" t="s">
        <v>46</v>
      </c>
      <c r="FN37" s="110" t="s">
        <v>460</v>
      </c>
      <c r="FR37" s="163" t="s">
        <v>46</v>
      </c>
      <c r="FU37" s="110" t="s">
        <v>460</v>
      </c>
      <c r="FY37" s="342">
        <f>FY35/FY36</f>
        <v>222.72471823309533</v>
      </c>
      <c r="FZ37" s="333"/>
      <c r="GA37" s="342">
        <f>GA35/GA36</f>
        <v>293.13072342242282</v>
      </c>
      <c r="GB37" s="333"/>
      <c r="GC37" s="342">
        <f>GC35/GC36</f>
        <v>2.9896117500177819E-2</v>
      </c>
      <c r="GD37" s="333"/>
      <c r="GE37" s="342">
        <f>GE35/GE36</f>
        <v>3.9346645580564131E-2</v>
      </c>
      <c r="GF37" s="333"/>
      <c r="GG37" s="342">
        <f>GG35/GG36</f>
        <v>1.057649336993314</v>
      </c>
      <c r="GH37" s="333"/>
      <c r="GI37" s="342">
        <f>GI35/GI36</f>
        <v>1.3919852171751024</v>
      </c>
      <c r="GJ37" s="101"/>
      <c r="GK37" s="102" t="s">
        <v>561</v>
      </c>
      <c r="GL37" s="101"/>
      <c r="GM37" s="103"/>
      <c r="GO37" s="342">
        <f>GO35/GO36</f>
        <v>614.89875675768678</v>
      </c>
      <c r="GP37" s="333"/>
      <c r="GQ37" s="342">
        <f>GQ35/GQ36</f>
        <v>809.27576799666531</v>
      </c>
      <c r="GR37" s="333"/>
      <c r="GS37" s="342">
        <f>GS35/GS36</f>
        <v>8.2537248800117535E-2</v>
      </c>
      <c r="GT37" s="333"/>
      <c r="GU37" s="342">
        <f>GU35/GU36</f>
        <v>0.10862828177316838</v>
      </c>
      <c r="GV37" s="333"/>
      <c r="GW37" s="342">
        <f>GW35/GW36</f>
        <v>2.9199599737383051</v>
      </c>
      <c r="GX37" s="333"/>
      <c r="GY37" s="342">
        <f>GY35/GY36</f>
        <v>3.8429950041300081</v>
      </c>
      <c r="GZ37" s="101"/>
      <c r="HA37" s="102" t="s">
        <v>561</v>
      </c>
      <c r="HB37" s="101"/>
      <c r="HC37" s="306"/>
      <c r="HE37" s="101" t="s">
        <v>46</v>
      </c>
      <c r="HG37" s="102" t="s">
        <v>46</v>
      </c>
      <c r="HK37" s="103"/>
      <c r="HM37" s="148" t="s">
        <v>46</v>
      </c>
      <c r="HO37" s="148" t="s">
        <v>46</v>
      </c>
      <c r="HP37" s="101"/>
      <c r="HS37" s="103"/>
    </row>
    <row r="38" spans="1:236" x14ac:dyDescent="0.25">
      <c r="B38" s="195"/>
      <c r="D38" s="110"/>
      <c r="F38" s="110"/>
      <c r="H38" s="110"/>
      <c r="J38" s="110"/>
      <c r="L38" s="110"/>
      <c r="N38" s="110"/>
      <c r="R38" s="238"/>
      <c r="T38" s="110"/>
      <c r="U38" s="110"/>
      <c r="V38" s="110"/>
      <c r="W38" s="110"/>
      <c r="X38" s="110"/>
      <c r="Y38" s="110"/>
      <c r="Z38" s="110"/>
      <c r="AB38" s="110"/>
      <c r="AD38" s="110"/>
      <c r="AH38" s="238"/>
      <c r="AK38" s="336"/>
      <c r="AL38" s="336"/>
      <c r="AM38" s="336"/>
      <c r="AN38" s="336"/>
      <c r="AO38" s="110"/>
      <c r="AP38" s="110"/>
      <c r="AQ38" s="110"/>
      <c r="AR38" s="336"/>
      <c r="AS38" s="336"/>
      <c r="AT38" s="336"/>
      <c r="AU38" s="336"/>
      <c r="AY38" s="238"/>
      <c r="BA38" s="110"/>
      <c r="BC38" s="110"/>
      <c r="BE38" s="110"/>
      <c r="BG38" s="110"/>
      <c r="BI38" s="110"/>
      <c r="BK38" s="110"/>
      <c r="BO38" s="238"/>
      <c r="BQ38" s="110"/>
      <c r="BS38" s="110"/>
      <c r="BU38" s="110"/>
      <c r="BW38" s="110"/>
      <c r="BY38" s="110"/>
      <c r="CA38" s="110"/>
      <c r="CE38" s="238"/>
      <c r="CG38" s="110"/>
      <c r="CI38" s="110"/>
      <c r="CK38" s="110"/>
      <c r="CM38" s="110"/>
      <c r="CO38" s="110"/>
      <c r="CQ38" s="110"/>
      <c r="CU38" s="238"/>
      <c r="DC38" s="315"/>
      <c r="DD38" s="225"/>
      <c r="DE38" s="110"/>
      <c r="DF38" s="225"/>
      <c r="DG38" s="110"/>
      <c r="DH38" s="225"/>
      <c r="DI38" s="225"/>
      <c r="DJ38" s="225"/>
      <c r="DK38" s="238"/>
      <c r="DM38" s="315"/>
      <c r="DN38" s="315"/>
      <c r="DO38" s="110"/>
      <c r="DP38" s="225"/>
      <c r="DQ38" s="110"/>
      <c r="DR38" s="225"/>
      <c r="DS38" s="225"/>
      <c r="DT38" s="225"/>
      <c r="DU38" s="238"/>
      <c r="DW38" s="338"/>
      <c r="DX38" s="225"/>
      <c r="DY38" s="145"/>
      <c r="DZ38" s="225"/>
      <c r="EA38" s="110"/>
      <c r="EB38" s="225"/>
      <c r="EC38" s="225"/>
      <c r="ED38" s="225"/>
      <c r="EE38" s="238"/>
      <c r="EH38" s="147"/>
      <c r="EI38" s="147"/>
      <c r="EJ38" s="147"/>
      <c r="EP38" s="146"/>
      <c r="EW38" s="157"/>
      <c r="FD38" s="110"/>
      <c r="FK38" s="158"/>
      <c r="FR38" s="164"/>
      <c r="FY38" s="329"/>
      <c r="FZ38" s="97"/>
      <c r="GA38" s="149"/>
      <c r="GB38" s="97"/>
      <c r="GC38" s="341"/>
      <c r="GD38" s="97"/>
      <c r="GE38" s="341"/>
      <c r="GF38" s="101"/>
      <c r="GG38" s="101"/>
      <c r="GH38" s="97"/>
      <c r="GI38" s="101"/>
      <c r="GJ38" s="101"/>
      <c r="GK38" s="101"/>
      <c r="GL38" s="101"/>
      <c r="GM38" s="103"/>
      <c r="GO38" s="329"/>
      <c r="GP38" s="329"/>
      <c r="GQ38" s="149"/>
      <c r="GR38" s="97"/>
      <c r="GS38" s="341"/>
      <c r="GT38" s="343"/>
      <c r="GU38" s="341"/>
      <c r="GV38" s="101"/>
      <c r="GW38" s="101"/>
      <c r="GX38" s="97"/>
      <c r="GY38" s="101"/>
      <c r="GZ38" s="101"/>
      <c r="HA38" s="101"/>
      <c r="HB38" s="101"/>
      <c r="HC38" s="306"/>
      <c r="HE38" s="101"/>
      <c r="HG38" s="101"/>
      <c r="HK38" s="103"/>
      <c r="HM38" s="101"/>
      <c r="HO38" s="101"/>
      <c r="HP38" s="101"/>
      <c r="HS38" s="103"/>
    </row>
    <row r="39" spans="1:236" x14ac:dyDescent="0.25">
      <c r="A39" s="182" t="s">
        <v>424</v>
      </c>
      <c r="B39" s="183"/>
      <c r="D39" s="97"/>
      <c r="E39" s="97"/>
      <c r="F39" s="97"/>
      <c r="G39" s="97"/>
      <c r="H39" s="97"/>
      <c r="I39" s="97"/>
      <c r="J39" s="97"/>
      <c r="K39" s="97"/>
      <c r="L39" s="97"/>
      <c r="M39" s="97"/>
      <c r="N39" s="97"/>
      <c r="O39" s="97"/>
      <c r="P39" s="97"/>
      <c r="Q39" s="97"/>
      <c r="R39" s="97"/>
      <c r="T39" s="97"/>
      <c r="U39" s="97"/>
      <c r="V39" s="97"/>
      <c r="W39" s="97"/>
      <c r="X39" s="97"/>
      <c r="Y39" s="97"/>
      <c r="Z39" s="97"/>
      <c r="AA39" s="97"/>
      <c r="AB39" s="97"/>
      <c r="AC39" s="97"/>
      <c r="AD39" s="97"/>
      <c r="AE39" s="97"/>
      <c r="AF39" s="97"/>
      <c r="AG39" s="97"/>
      <c r="AH39" s="97"/>
      <c r="AK39" s="97"/>
      <c r="AL39" s="97"/>
      <c r="AM39" s="97"/>
      <c r="AN39" s="97"/>
      <c r="AO39" s="97"/>
      <c r="AP39" s="97"/>
      <c r="AQ39" s="97"/>
      <c r="AR39" s="97"/>
      <c r="AS39" s="97"/>
      <c r="AT39" s="97"/>
      <c r="AU39" s="97"/>
      <c r="AY39" s="104"/>
      <c r="BO39" s="104"/>
      <c r="CE39" s="104"/>
      <c r="CU39" s="104"/>
      <c r="DC39" s="315"/>
      <c r="DD39" s="225"/>
      <c r="DE39" s="225"/>
      <c r="DF39" s="225"/>
      <c r="DG39" s="225"/>
      <c r="DH39" s="225"/>
      <c r="DI39" s="225"/>
      <c r="DJ39" s="225"/>
      <c r="DK39" s="104"/>
      <c r="DM39" s="315"/>
      <c r="DN39" s="315"/>
      <c r="DO39" s="110"/>
      <c r="DP39" s="225"/>
      <c r="DQ39" s="225"/>
      <c r="DR39" s="225"/>
      <c r="DS39" s="225"/>
      <c r="DT39" s="225"/>
      <c r="DU39" s="104"/>
      <c r="DW39" s="338"/>
      <c r="DX39" s="225"/>
      <c r="DY39" s="145"/>
      <c r="DZ39" s="225"/>
      <c r="EA39" s="225"/>
      <c r="EB39" s="225"/>
      <c r="EC39" s="225"/>
      <c r="ED39" s="225"/>
      <c r="EE39" s="104"/>
      <c r="EH39" s="147"/>
      <c r="EI39" s="147"/>
      <c r="EJ39" s="147"/>
      <c r="EN39" s="239"/>
      <c r="EP39" s="146"/>
      <c r="EU39" s="239"/>
      <c r="EW39" s="157"/>
      <c r="FB39" s="239"/>
      <c r="FI39" s="239"/>
      <c r="FK39" s="158"/>
      <c r="FP39" s="239"/>
      <c r="FR39" s="164"/>
      <c r="FW39" s="239"/>
      <c r="FY39" s="340"/>
      <c r="FZ39" s="97"/>
      <c r="GA39" s="149"/>
      <c r="GB39" s="97"/>
      <c r="GC39" s="341"/>
      <c r="GD39" s="97"/>
      <c r="GE39" s="341"/>
      <c r="GF39" s="101"/>
      <c r="GG39" s="101"/>
      <c r="GH39" s="97"/>
      <c r="GI39" s="101"/>
      <c r="GJ39" s="101"/>
      <c r="GK39" s="101"/>
      <c r="GL39" s="101"/>
      <c r="GM39" s="105"/>
      <c r="GO39" s="340"/>
      <c r="GP39" s="329"/>
      <c r="GQ39" s="149"/>
      <c r="GR39" s="97"/>
      <c r="GS39" s="341"/>
      <c r="GT39" s="343"/>
      <c r="GU39" s="341"/>
      <c r="GV39" s="101"/>
      <c r="GW39" s="101"/>
      <c r="GX39" s="97"/>
      <c r="GY39" s="101"/>
      <c r="GZ39" s="101"/>
      <c r="HA39" s="101"/>
      <c r="HB39" s="101"/>
      <c r="HC39" s="105"/>
      <c r="HE39" s="101"/>
      <c r="HG39" s="101"/>
      <c r="HK39" s="100"/>
      <c r="HM39" s="101"/>
      <c r="HO39" s="101"/>
      <c r="HP39" s="101"/>
      <c r="HS39" s="100"/>
    </row>
    <row r="40" spans="1:236" ht="30" x14ac:dyDescent="0.25">
      <c r="B40" s="105" t="s">
        <v>417</v>
      </c>
      <c r="D40" s="225" t="s">
        <v>46</v>
      </c>
      <c r="F40" s="225" t="s">
        <v>46</v>
      </c>
      <c r="H40" s="225" t="s">
        <v>46</v>
      </c>
      <c r="J40" s="225" t="s">
        <v>46</v>
      </c>
      <c r="L40" s="225" t="s">
        <v>46</v>
      </c>
      <c r="N40" s="225" t="s">
        <v>46</v>
      </c>
      <c r="P40" s="225" t="s">
        <v>46</v>
      </c>
      <c r="R40" s="225" t="s">
        <v>46</v>
      </c>
      <c r="T40" s="225" t="s">
        <v>46</v>
      </c>
      <c r="V40" s="225" t="s">
        <v>46</v>
      </c>
      <c r="X40" s="225" t="s">
        <v>46</v>
      </c>
      <c r="Z40" s="225" t="s">
        <v>46</v>
      </c>
      <c r="AB40" s="225" t="s">
        <v>46</v>
      </c>
      <c r="AD40" s="225" t="s">
        <v>46</v>
      </c>
      <c r="AF40" s="225" t="s">
        <v>46</v>
      </c>
      <c r="AH40" s="225" t="s">
        <v>46</v>
      </c>
      <c r="AK40" s="225" t="s">
        <v>46</v>
      </c>
      <c r="AM40" s="225" t="s">
        <v>46</v>
      </c>
      <c r="AO40" s="225" t="s">
        <v>46</v>
      </c>
      <c r="AQ40" s="225" t="s">
        <v>46</v>
      </c>
      <c r="AS40" s="225" t="s">
        <v>46</v>
      </c>
      <c r="AU40" s="225" t="s">
        <v>46</v>
      </c>
      <c r="AW40" s="225" t="s">
        <v>46</v>
      </c>
      <c r="AY40" s="225" t="s">
        <v>46</v>
      </c>
      <c r="BA40" s="225" t="s">
        <v>46</v>
      </c>
      <c r="BC40" s="225" t="s">
        <v>46</v>
      </c>
      <c r="BE40" s="225" t="s">
        <v>46</v>
      </c>
      <c r="BG40" s="225" t="s">
        <v>46</v>
      </c>
      <c r="BI40" s="225" t="s">
        <v>46</v>
      </c>
      <c r="BK40" s="225" t="s">
        <v>46</v>
      </c>
      <c r="BM40" s="225" t="s">
        <v>46</v>
      </c>
      <c r="BO40" s="225" t="s">
        <v>46</v>
      </c>
      <c r="BQ40" s="225" t="s">
        <v>46</v>
      </c>
      <c r="BS40" s="225" t="s">
        <v>46</v>
      </c>
      <c r="BU40" s="225" t="s">
        <v>46</v>
      </c>
      <c r="BW40" s="225" t="s">
        <v>46</v>
      </c>
      <c r="BY40" s="225" t="s">
        <v>46</v>
      </c>
      <c r="CA40" s="225" t="s">
        <v>46</v>
      </c>
      <c r="CC40" s="225" t="s">
        <v>46</v>
      </c>
      <c r="CE40" s="225" t="s">
        <v>46</v>
      </c>
      <c r="CG40" s="225" t="s">
        <v>46</v>
      </c>
      <c r="CI40" s="225" t="s">
        <v>46</v>
      </c>
      <c r="CK40" s="225" t="s">
        <v>46</v>
      </c>
      <c r="CM40" s="225" t="s">
        <v>46</v>
      </c>
      <c r="CO40" s="225" t="s">
        <v>46</v>
      </c>
      <c r="CQ40" s="225" t="s">
        <v>46</v>
      </c>
      <c r="CS40" s="225" t="s">
        <v>46</v>
      </c>
      <c r="CU40" s="225" t="s">
        <v>46</v>
      </c>
      <c r="CW40" s="97" t="s">
        <v>46</v>
      </c>
      <c r="CY40" s="97" t="s">
        <v>46</v>
      </c>
      <c r="DA40" s="289"/>
      <c r="DC40" s="225" t="s">
        <v>46</v>
      </c>
      <c r="DD40" s="225"/>
      <c r="DE40" s="225" t="s">
        <v>46</v>
      </c>
      <c r="DF40" s="225"/>
      <c r="DG40" s="225" t="s">
        <v>46</v>
      </c>
      <c r="DH40" s="225"/>
      <c r="DI40" s="225" t="s">
        <v>532</v>
      </c>
      <c r="DJ40" s="225"/>
      <c r="DK40" s="225" t="s">
        <v>637</v>
      </c>
      <c r="DM40" s="315" t="s">
        <v>46</v>
      </c>
      <c r="DN40" s="315"/>
      <c r="DO40" s="315" t="s">
        <v>46</v>
      </c>
      <c r="DP40" s="225"/>
      <c r="DQ40" s="315" t="s">
        <v>46</v>
      </c>
      <c r="DR40" s="225"/>
      <c r="DS40" s="225" t="s">
        <v>532</v>
      </c>
      <c r="DT40" s="225"/>
      <c r="DU40" s="225" t="s">
        <v>637</v>
      </c>
      <c r="DW40" s="338" t="s">
        <v>46</v>
      </c>
      <c r="DX40" s="225"/>
      <c r="DY40" s="338" t="s">
        <v>46</v>
      </c>
      <c r="DZ40" s="225"/>
      <c r="EA40" s="315" t="s">
        <v>46</v>
      </c>
      <c r="EB40" s="225"/>
      <c r="EC40" s="225" t="s">
        <v>532</v>
      </c>
      <c r="ED40" s="225"/>
      <c r="EE40" s="225" t="s">
        <v>637</v>
      </c>
      <c r="EH40" s="149">
        <f>9800</f>
        <v>9800</v>
      </c>
      <c r="EI40" s="147"/>
      <c r="EJ40" s="149">
        <f>90</f>
        <v>90</v>
      </c>
      <c r="EL40" s="225" t="s">
        <v>649</v>
      </c>
      <c r="EN40" s="238" t="s">
        <v>605</v>
      </c>
      <c r="EP40" s="149">
        <f>(8200000+8400000)/2</f>
        <v>8300000</v>
      </c>
      <c r="ES40" s="225" t="s">
        <v>652</v>
      </c>
      <c r="EW40" s="232">
        <f>(50+60)/2</f>
        <v>55</v>
      </c>
      <c r="EZ40" s="225" t="s">
        <v>610</v>
      </c>
      <c r="FB40" s="238" t="s">
        <v>605</v>
      </c>
      <c r="FD40" s="225">
        <v>55</v>
      </c>
      <c r="FG40" s="225" t="s">
        <v>610</v>
      </c>
      <c r="FI40" s="238" t="s">
        <v>605</v>
      </c>
      <c r="FK40" s="232" t="s">
        <v>46</v>
      </c>
      <c r="FN40" s="225" t="s">
        <v>656</v>
      </c>
      <c r="FP40" s="238" t="s">
        <v>605</v>
      </c>
      <c r="FR40" s="149" t="s">
        <v>46</v>
      </c>
      <c r="FU40" s="225" t="s">
        <v>659</v>
      </c>
      <c r="FW40" s="238" t="s">
        <v>605</v>
      </c>
      <c r="FY40" s="349">
        <v>4390296.1218598094</v>
      </c>
      <c r="FZ40" s="101"/>
      <c r="GA40" s="349">
        <v>4390296.1218598094</v>
      </c>
      <c r="GB40" s="101"/>
      <c r="GC40" s="349">
        <v>4390296.1218598094</v>
      </c>
      <c r="GD40" s="101"/>
      <c r="GE40" s="349">
        <v>4390296.1218598094</v>
      </c>
      <c r="GF40" s="101"/>
      <c r="GG40" s="349">
        <v>4390296.1218598094</v>
      </c>
      <c r="GH40" s="101"/>
      <c r="GI40" s="349">
        <v>4390296.1218598094</v>
      </c>
      <c r="GJ40" s="101"/>
      <c r="GK40" s="102" t="s">
        <v>328</v>
      </c>
      <c r="GL40" s="101"/>
      <c r="GM40" s="225" t="s">
        <v>553</v>
      </c>
      <c r="GO40" s="349">
        <v>13389153.152233921</v>
      </c>
      <c r="GP40" s="340"/>
      <c r="GQ40" s="349">
        <v>13389153.152233921</v>
      </c>
      <c r="GR40" s="101"/>
      <c r="GS40" s="349">
        <v>13389153.152233921</v>
      </c>
      <c r="GT40" s="341"/>
      <c r="GU40" s="349">
        <v>13389153.152233921</v>
      </c>
      <c r="GV40" s="101"/>
      <c r="GW40" s="349">
        <v>13389153.152233921</v>
      </c>
      <c r="GX40" s="101"/>
      <c r="GY40" s="349">
        <v>13389153.152233921</v>
      </c>
      <c r="GZ40" s="101"/>
      <c r="HA40" s="102" t="s">
        <v>328</v>
      </c>
      <c r="HB40" s="101"/>
      <c r="HC40" s="238" t="s">
        <v>553</v>
      </c>
      <c r="HE40" s="101"/>
      <c r="HG40" s="102"/>
      <c r="HK40" s="101"/>
      <c r="HM40" s="101" t="s">
        <v>46</v>
      </c>
      <c r="HO40" s="101" t="s">
        <v>46</v>
      </c>
      <c r="HP40" s="101"/>
      <c r="HS40" s="101"/>
    </row>
    <row r="41" spans="1:236" ht="30" x14ac:dyDescent="0.25">
      <c r="B41" s="194" t="s">
        <v>418</v>
      </c>
      <c r="D41" s="106" t="s">
        <v>46</v>
      </c>
      <c r="F41" s="106" t="s">
        <v>46</v>
      </c>
      <c r="H41" s="106" t="s">
        <v>46</v>
      </c>
      <c r="J41" s="106" t="s">
        <v>46</v>
      </c>
      <c r="L41" s="106" t="s">
        <v>46</v>
      </c>
      <c r="N41" s="106" t="s">
        <v>46</v>
      </c>
      <c r="P41" s="106" t="s">
        <v>46</v>
      </c>
      <c r="R41" s="106" t="s">
        <v>46</v>
      </c>
      <c r="T41" s="106" t="s">
        <v>46</v>
      </c>
      <c r="V41" s="106" t="s">
        <v>46</v>
      </c>
      <c r="X41" s="106" t="s">
        <v>46</v>
      </c>
      <c r="Z41" s="106" t="s">
        <v>46</v>
      </c>
      <c r="AB41" s="106" t="s">
        <v>46</v>
      </c>
      <c r="AD41" s="106" t="s">
        <v>46</v>
      </c>
      <c r="AF41" s="106" t="s">
        <v>46</v>
      </c>
      <c r="AH41" s="106" t="s">
        <v>46</v>
      </c>
      <c r="AK41" s="106" t="s">
        <v>46</v>
      </c>
      <c r="AM41" s="106" t="s">
        <v>46</v>
      </c>
      <c r="AO41" s="106" t="s">
        <v>46</v>
      </c>
      <c r="AQ41" s="106" t="s">
        <v>46</v>
      </c>
      <c r="AS41" s="106" t="s">
        <v>46</v>
      </c>
      <c r="AU41" s="106" t="s">
        <v>46</v>
      </c>
      <c r="AW41" s="106" t="s">
        <v>46</v>
      </c>
      <c r="AY41" s="106" t="s">
        <v>46</v>
      </c>
      <c r="BA41" s="106" t="s">
        <v>46</v>
      </c>
      <c r="BC41" s="106" t="s">
        <v>46</v>
      </c>
      <c r="BE41" s="106" t="s">
        <v>46</v>
      </c>
      <c r="BG41" s="106" t="s">
        <v>46</v>
      </c>
      <c r="BI41" s="106" t="s">
        <v>46</v>
      </c>
      <c r="BK41" s="106" t="s">
        <v>46</v>
      </c>
      <c r="BM41" s="106" t="s">
        <v>46</v>
      </c>
      <c r="BO41" s="106" t="s">
        <v>46</v>
      </c>
      <c r="BQ41" s="106" t="s">
        <v>46</v>
      </c>
      <c r="BS41" s="106" t="s">
        <v>46</v>
      </c>
      <c r="BU41" s="106" t="s">
        <v>46</v>
      </c>
      <c r="BW41" s="106" t="s">
        <v>46</v>
      </c>
      <c r="BY41" s="106" t="s">
        <v>46</v>
      </c>
      <c r="CA41" s="106" t="s">
        <v>46</v>
      </c>
      <c r="CC41" s="106" t="s">
        <v>46</v>
      </c>
      <c r="CE41" s="106" t="s">
        <v>46</v>
      </c>
      <c r="CG41" s="106" t="s">
        <v>46</v>
      </c>
      <c r="CI41" s="106" t="s">
        <v>46</v>
      </c>
      <c r="CK41" s="106" t="s">
        <v>46</v>
      </c>
      <c r="CM41" s="106" t="s">
        <v>46</v>
      </c>
      <c r="CO41" s="106" t="s">
        <v>46</v>
      </c>
      <c r="CQ41" s="106" t="s">
        <v>46</v>
      </c>
      <c r="CS41" s="106" t="s">
        <v>46</v>
      </c>
      <c r="CU41" s="106" t="s">
        <v>46</v>
      </c>
      <c r="CW41" s="109" t="s">
        <v>46</v>
      </c>
      <c r="CY41" s="109" t="s">
        <v>46</v>
      </c>
      <c r="DA41" s="291"/>
      <c r="DC41" s="106" t="s">
        <v>46</v>
      </c>
      <c r="DD41" s="225"/>
      <c r="DE41" s="106" t="s">
        <v>46</v>
      </c>
      <c r="DF41" s="225"/>
      <c r="DG41" s="106" t="s">
        <v>46</v>
      </c>
      <c r="DH41" s="225"/>
      <c r="DI41" s="106" t="s">
        <v>633</v>
      </c>
      <c r="DJ41" s="225"/>
      <c r="DK41" s="111" t="s">
        <v>605</v>
      </c>
      <c r="DM41" s="318" t="s">
        <v>46</v>
      </c>
      <c r="DN41" s="315"/>
      <c r="DO41" s="318" t="s">
        <v>46</v>
      </c>
      <c r="DP41" s="225"/>
      <c r="DQ41" s="318" t="s">
        <v>46</v>
      </c>
      <c r="DR41" s="225"/>
      <c r="DS41" s="106" t="s">
        <v>640</v>
      </c>
      <c r="DT41" s="225"/>
      <c r="DU41" s="111" t="s">
        <v>641</v>
      </c>
      <c r="DW41" s="346" t="s">
        <v>46</v>
      </c>
      <c r="DX41" s="225"/>
      <c r="DY41" s="346" t="s">
        <v>46</v>
      </c>
      <c r="DZ41" s="225"/>
      <c r="EA41" s="318" t="s">
        <v>46</v>
      </c>
      <c r="EB41" s="225"/>
      <c r="EC41" s="106" t="s">
        <v>643</v>
      </c>
      <c r="ED41" s="225"/>
      <c r="EE41" s="111" t="s">
        <v>605</v>
      </c>
      <c r="EH41" s="151">
        <v>1081850</v>
      </c>
      <c r="EI41" s="146"/>
      <c r="EJ41" s="151">
        <v>1081850</v>
      </c>
      <c r="EL41" s="106" t="s">
        <v>649</v>
      </c>
      <c r="EN41" s="111" t="s">
        <v>553</v>
      </c>
      <c r="EP41" s="151">
        <v>1505146221</v>
      </c>
      <c r="ES41" s="106" t="s">
        <v>652</v>
      </c>
      <c r="EU41" s="111"/>
      <c r="EW41" s="231">
        <v>606578</v>
      </c>
      <c r="EZ41" s="106" t="s">
        <v>610</v>
      </c>
      <c r="FB41" s="111" t="s">
        <v>553</v>
      </c>
      <c r="FD41" s="106">
        <v>559519</v>
      </c>
      <c r="FG41" s="106" t="s">
        <v>610</v>
      </c>
      <c r="FI41" s="111" t="s">
        <v>553</v>
      </c>
      <c r="FK41" s="231">
        <v>1081850</v>
      </c>
      <c r="FN41" s="106" t="s">
        <v>610</v>
      </c>
      <c r="FP41" s="111" t="s">
        <v>553</v>
      </c>
      <c r="FR41" s="151">
        <v>1996</v>
      </c>
      <c r="FU41" s="106" t="s">
        <v>660</v>
      </c>
      <c r="FW41" s="111" t="s">
        <v>553</v>
      </c>
      <c r="FY41" s="311">
        <v>25795.822270085999</v>
      </c>
      <c r="FZ41" s="312"/>
      <c r="GA41" s="311">
        <v>19653.880862612699</v>
      </c>
      <c r="GB41" s="312"/>
      <c r="GC41" s="311">
        <v>192177704.93039998</v>
      </c>
      <c r="GD41" s="312"/>
      <c r="GE41" s="311">
        <v>146420520.25347</v>
      </c>
      <c r="GF41" s="312"/>
      <c r="GG41" s="311">
        <v>5432204.2722264007</v>
      </c>
      <c r="GH41" s="312"/>
      <c r="GI41" s="311">
        <v>4138805.6744180401</v>
      </c>
      <c r="GJ41" s="101"/>
      <c r="GK41" s="107" t="s">
        <v>560</v>
      </c>
      <c r="GL41" s="101"/>
      <c r="GM41" s="108" t="s">
        <v>666</v>
      </c>
      <c r="GO41" s="311">
        <v>25795.822270085999</v>
      </c>
      <c r="GP41" s="312"/>
      <c r="GQ41" s="311">
        <v>19653.880862612699</v>
      </c>
      <c r="GR41" s="312"/>
      <c r="GS41" s="311">
        <v>192177704.93039998</v>
      </c>
      <c r="GT41" s="312"/>
      <c r="GU41" s="311">
        <v>146420520.25347</v>
      </c>
      <c r="GV41" s="312"/>
      <c r="GW41" s="311">
        <v>5432204.2722264007</v>
      </c>
      <c r="GX41" s="312"/>
      <c r="GY41" s="311">
        <v>4138805.6744180401</v>
      </c>
      <c r="GZ41" s="101"/>
      <c r="HA41" s="107" t="s">
        <v>560</v>
      </c>
      <c r="HB41" s="101"/>
      <c r="HC41" s="108" t="s">
        <v>666</v>
      </c>
      <c r="HE41" s="107"/>
      <c r="HG41" s="107"/>
      <c r="HI41" s="109"/>
      <c r="HK41" s="107"/>
      <c r="HM41" s="107" t="s">
        <v>46</v>
      </c>
      <c r="HO41" s="107" t="s">
        <v>46</v>
      </c>
      <c r="HP41" s="101"/>
      <c r="HQ41" s="109"/>
      <c r="HS41" s="107"/>
    </row>
    <row r="42" spans="1:236" ht="45" x14ac:dyDescent="0.25">
      <c r="B42" s="105" t="s">
        <v>420</v>
      </c>
      <c r="D42" s="314">
        <v>606.91685008442028</v>
      </c>
      <c r="E42" s="314"/>
      <c r="F42" s="314">
        <v>462.41098035878201</v>
      </c>
      <c r="G42" s="314"/>
      <c r="H42" s="314">
        <v>7867152.3045977717</v>
      </c>
      <c r="I42" s="314"/>
      <c r="J42" s="314">
        <v>5993996.7217824431</v>
      </c>
      <c r="K42" s="314"/>
      <c r="L42" s="314">
        <v>205963.75297253308</v>
      </c>
      <c r="M42" s="314"/>
      <c r="N42" s="314">
        <v>156924.13370489463</v>
      </c>
      <c r="P42" s="225" t="s">
        <v>532</v>
      </c>
      <c r="R42" s="99" t="s">
        <v>632</v>
      </c>
      <c r="T42" s="314">
        <v>10924.503301519564</v>
      </c>
      <c r="U42" s="314"/>
      <c r="V42" s="314">
        <v>8323.3976464580737</v>
      </c>
      <c r="W42" s="314"/>
      <c r="X42" s="314">
        <v>141608741.48275989</v>
      </c>
      <c r="Y42" s="314"/>
      <c r="Z42" s="314">
        <v>107891940.99208397</v>
      </c>
      <c r="AA42" s="314"/>
      <c r="AB42" s="314">
        <v>3707347.5535055958</v>
      </c>
      <c r="AC42" s="314"/>
      <c r="AD42" s="314">
        <v>2824634.4066881035</v>
      </c>
      <c r="AF42" s="225" t="s">
        <v>532</v>
      </c>
      <c r="AH42" s="99" t="s">
        <v>632</v>
      </c>
      <c r="AK42" s="336">
        <v>0</v>
      </c>
      <c r="AL42" s="336"/>
      <c r="AM42" s="336">
        <v>0</v>
      </c>
      <c r="AN42" s="336"/>
      <c r="AO42" s="110">
        <v>729360.11124876188</v>
      </c>
      <c r="AP42" s="110"/>
      <c r="AQ42" s="110">
        <v>555700.70929845492</v>
      </c>
      <c r="AR42" s="336"/>
      <c r="AS42" s="110">
        <v>62161.181336351117</v>
      </c>
      <c r="AT42" s="110"/>
      <c r="AU42" s="110">
        <v>47360.709787515945</v>
      </c>
      <c r="AW42" s="225" t="s">
        <v>532</v>
      </c>
      <c r="AY42" s="99" t="s">
        <v>632</v>
      </c>
      <c r="BA42" s="110">
        <v>0</v>
      </c>
      <c r="BC42" s="110">
        <v>0</v>
      </c>
      <c r="BE42" s="110">
        <v>13128482.002477713</v>
      </c>
      <c r="BG42" s="110">
        <v>10002612.767372189</v>
      </c>
      <c r="BI42" s="110">
        <v>1118901.2640543203</v>
      </c>
      <c r="BK42" s="110">
        <v>852492.77617528697</v>
      </c>
      <c r="BM42" s="225" t="s">
        <v>532</v>
      </c>
      <c r="BO42" s="99" t="s">
        <v>632</v>
      </c>
      <c r="BQ42" s="110">
        <v>826.18438714257979</v>
      </c>
      <c r="BS42" s="110">
        <v>629.47128978636806</v>
      </c>
      <c r="BU42" s="110">
        <v>2080026.7469534581</v>
      </c>
      <c r="BW42" s="110">
        <v>1584775.9163340956</v>
      </c>
      <c r="BY42" s="110">
        <v>33664.191925916079</v>
      </c>
      <c r="CA42" s="110">
        <v>25648.805086369655</v>
      </c>
      <c r="CC42" s="225" t="s">
        <v>532</v>
      </c>
      <c r="CE42" s="99" t="s">
        <v>632</v>
      </c>
      <c r="CG42" s="110">
        <v>14871.318968566433</v>
      </c>
      <c r="CI42" s="110">
        <v>11330.483216154622</v>
      </c>
      <c r="CK42" s="110">
        <v>37440481.445162237</v>
      </c>
      <c r="CM42" s="110">
        <v>28525966.494013723</v>
      </c>
      <c r="CO42" s="110">
        <v>605955.4546664895</v>
      </c>
      <c r="CQ42" s="110">
        <v>461678.49155465374</v>
      </c>
      <c r="CS42" s="225" t="s">
        <v>532</v>
      </c>
      <c r="CU42" s="99" t="s">
        <v>632</v>
      </c>
      <c r="CW42" s="110">
        <v>390.8297198972358</v>
      </c>
      <c r="CY42" s="97" t="s">
        <v>458</v>
      </c>
      <c r="DA42" s="100" t="s">
        <v>590</v>
      </c>
      <c r="DC42" s="315">
        <v>33.687867676400771</v>
      </c>
      <c r="DD42" s="225"/>
      <c r="DE42" s="110">
        <v>250973.08495548437</v>
      </c>
      <c r="DF42" s="225"/>
      <c r="DG42" s="110">
        <v>7094.1479127173552</v>
      </c>
      <c r="DH42" s="225"/>
      <c r="DI42" s="238" t="s">
        <v>634</v>
      </c>
      <c r="DJ42" s="225"/>
      <c r="DK42" s="99"/>
      <c r="DM42" s="315">
        <v>312.03387435266211</v>
      </c>
      <c r="DN42" s="315"/>
      <c r="DO42" s="110">
        <v>2324638.199400174</v>
      </c>
      <c r="DP42" s="225"/>
      <c r="DQ42" s="110">
        <v>65709.545041544508</v>
      </c>
      <c r="DR42" s="225"/>
      <c r="DS42" s="238" t="s">
        <v>595</v>
      </c>
      <c r="DT42" s="225"/>
      <c r="DU42" s="99"/>
      <c r="DW42" s="338">
        <v>1.6817491113643695E-3</v>
      </c>
      <c r="DX42" s="225"/>
      <c r="DY42" s="145">
        <v>12.528954538014112</v>
      </c>
      <c r="DZ42" s="225"/>
      <c r="EA42" s="315">
        <v>0.35415055243931304</v>
      </c>
      <c r="EB42" s="225"/>
      <c r="EC42" s="238" t="s">
        <v>644</v>
      </c>
      <c r="ED42" s="225"/>
      <c r="EE42" s="99"/>
      <c r="EH42" s="157">
        <f>EH40/EH41</f>
        <v>9.0585571012617282E-3</v>
      </c>
      <c r="EI42" s="157"/>
      <c r="EJ42" s="157">
        <f>EJ40/EJ41</f>
        <v>8.3190830521791376E-5</v>
      </c>
      <c r="EL42" s="225" t="s">
        <v>460</v>
      </c>
      <c r="EP42" s="158">
        <f>EP40/EP41</f>
        <v>5.5144144031970431E-3</v>
      </c>
      <c r="ES42" s="225" t="s">
        <v>460</v>
      </c>
      <c r="EW42" s="233">
        <f>EW40/EW41</f>
        <v>9.0672592807520224E-5</v>
      </c>
      <c r="EZ42" s="110" t="s">
        <v>460</v>
      </c>
      <c r="FD42" s="158">
        <f>FD40/FD41</f>
        <v>9.8298717291101827E-5</v>
      </c>
      <c r="FG42" s="110" t="s">
        <v>460</v>
      </c>
      <c r="FK42" s="232" t="s">
        <v>46</v>
      </c>
      <c r="FN42" s="110" t="s">
        <v>460</v>
      </c>
      <c r="FR42" s="163" t="s">
        <v>46</v>
      </c>
      <c r="FU42" s="110" t="s">
        <v>460</v>
      </c>
      <c r="FY42" s="342">
        <f>FY40/FY41</f>
        <v>170.19407545503967</v>
      </c>
      <c r="FZ42" s="333"/>
      <c r="GA42" s="342">
        <f>GA40/GA41</f>
        <v>223.3806214940179</v>
      </c>
      <c r="GB42" s="333"/>
      <c r="GC42" s="342">
        <f>GC40/GC41</f>
        <v>2.2844981541692469E-2</v>
      </c>
      <c r="GD42" s="333"/>
      <c r="GE42" s="342">
        <f>GE40/GE41</f>
        <v>2.9984158738541052E-2</v>
      </c>
      <c r="GF42" s="333"/>
      <c r="GG42" s="342">
        <f>GG40/GG41</f>
        <v>0.80819790675147729</v>
      </c>
      <c r="GH42" s="333"/>
      <c r="GI42" s="342">
        <f>GI40/GI41</f>
        <v>1.060764014361977</v>
      </c>
      <c r="GJ42" s="101"/>
      <c r="GK42" s="102" t="s">
        <v>561</v>
      </c>
      <c r="GL42" s="101"/>
      <c r="GM42" s="103"/>
      <c r="GO42" s="342">
        <f>GO40/GO41</f>
        <v>519.04347192531975</v>
      </c>
      <c r="GP42" s="333"/>
      <c r="GQ42" s="342">
        <f>GQ40/GQ41</f>
        <v>681.2472938972536</v>
      </c>
      <c r="GR42" s="333"/>
      <c r="GS42" s="342">
        <f>GS40/GS41</f>
        <v>6.9670689204468339E-2</v>
      </c>
      <c r="GT42" s="333"/>
      <c r="GU42" s="342">
        <f>GU40/GU41</f>
        <v>9.1443146965028033E-2</v>
      </c>
      <c r="GV42" s="333"/>
      <c r="GW42" s="342">
        <f>GW40/GW41</f>
        <v>2.4647735028466351</v>
      </c>
      <c r="GX42" s="333"/>
      <c r="GY42" s="342">
        <f>GY40/GY41</f>
        <v>3.2350282196123108</v>
      </c>
      <c r="GZ42" s="101"/>
      <c r="HA42" s="102" t="s">
        <v>561</v>
      </c>
      <c r="HB42" s="101"/>
      <c r="HC42" s="306"/>
      <c r="HE42" s="101" t="s">
        <v>46</v>
      </c>
      <c r="HG42" s="102" t="s">
        <v>46</v>
      </c>
      <c r="HK42" s="103"/>
      <c r="HM42" s="148" t="s">
        <v>46</v>
      </c>
      <c r="HO42" s="148" t="s">
        <v>46</v>
      </c>
      <c r="HP42" s="101"/>
      <c r="HS42" s="103"/>
    </row>
    <row r="43" spans="1:236" x14ac:dyDescent="0.25">
      <c r="B43" s="195"/>
      <c r="D43" s="322"/>
      <c r="E43" s="322"/>
      <c r="F43" s="322"/>
      <c r="G43" s="322"/>
      <c r="H43" s="322"/>
      <c r="I43" s="322"/>
      <c r="J43" s="322"/>
      <c r="K43" s="322"/>
      <c r="L43" s="322"/>
      <c r="M43" s="322"/>
      <c r="N43" s="322"/>
      <c r="O43" s="322"/>
      <c r="P43" s="322"/>
      <c r="Q43" s="322"/>
      <c r="R43" s="322"/>
      <c r="T43" s="322"/>
      <c r="U43" s="322"/>
      <c r="V43" s="322"/>
      <c r="W43" s="322"/>
      <c r="X43" s="322"/>
      <c r="Y43" s="322"/>
      <c r="Z43" s="322"/>
      <c r="AA43" s="322"/>
      <c r="AB43" s="322"/>
      <c r="AC43" s="322"/>
      <c r="AD43" s="322"/>
      <c r="AE43" s="322"/>
      <c r="AF43" s="322"/>
      <c r="AG43" s="322"/>
      <c r="AH43" s="322"/>
      <c r="AK43" s="322"/>
      <c r="AL43" s="322"/>
      <c r="AM43" s="322"/>
      <c r="AN43" s="322"/>
      <c r="AO43" s="322"/>
      <c r="AP43" s="322"/>
      <c r="AQ43" s="322"/>
      <c r="AR43" s="322"/>
      <c r="AS43" s="322"/>
      <c r="AT43" s="322"/>
      <c r="AU43" s="322"/>
      <c r="AV43" s="322"/>
      <c r="AW43" s="322"/>
      <c r="AX43" s="322"/>
      <c r="AY43" s="322"/>
      <c r="BA43" s="322"/>
      <c r="BB43" s="322"/>
      <c r="BC43" s="322"/>
      <c r="BD43" s="322"/>
      <c r="BE43" s="322"/>
      <c r="BF43" s="322"/>
      <c r="BG43" s="322"/>
      <c r="BH43" s="322"/>
      <c r="BI43" s="322"/>
      <c r="BJ43" s="322"/>
      <c r="BK43" s="322"/>
      <c r="BL43" s="322"/>
      <c r="BM43" s="322"/>
      <c r="BN43" s="322"/>
      <c r="BO43" s="322"/>
      <c r="BQ43" s="322"/>
      <c r="BR43" s="322"/>
      <c r="BS43" s="322"/>
      <c r="BT43" s="322"/>
      <c r="BU43" s="322"/>
      <c r="BV43" s="322"/>
      <c r="BW43" s="322"/>
      <c r="BX43" s="322"/>
      <c r="BY43" s="322"/>
      <c r="BZ43" s="322"/>
      <c r="CA43" s="322"/>
      <c r="CB43" s="322"/>
      <c r="CC43" s="322"/>
      <c r="CD43" s="322"/>
      <c r="CE43" s="322"/>
      <c r="CG43" s="322"/>
      <c r="CH43" s="322"/>
      <c r="CI43" s="322"/>
      <c r="CJ43" s="322"/>
      <c r="CK43" s="322"/>
      <c r="CL43" s="322"/>
      <c r="CM43" s="322"/>
      <c r="CN43" s="322"/>
      <c r="CO43" s="322"/>
      <c r="CP43" s="322"/>
      <c r="CQ43" s="322"/>
      <c r="CR43" s="322"/>
      <c r="CS43" s="322"/>
      <c r="CT43" s="322"/>
      <c r="CU43" s="322"/>
      <c r="DC43" s="322"/>
      <c r="DD43" s="322"/>
      <c r="DE43" s="322"/>
      <c r="DF43" s="322"/>
      <c r="DG43" s="322"/>
      <c r="DH43" s="322"/>
      <c r="DI43" s="322"/>
      <c r="DJ43" s="322"/>
      <c r="DK43" s="322"/>
      <c r="DM43" s="322"/>
      <c r="DN43" s="322"/>
      <c r="DO43" s="322"/>
      <c r="DP43" s="322"/>
      <c r="DQ43" s="322"/>
      <c r="DR43" s="322"/>
      <c r="DS43" s="322"/>
      <c r="DT43" s="322"/>
      <c r="DU43" s="322"/>
      <c r="DW43" s="322"/>
      <c r="DX43" s="322"/>
      <c r="DY43" s="322"/>
      <c r="DZ43" s="322"/>
      <c r="EA43" s="322"/>
      <c r="EB43" s="322"/>
      <c r="EC43" s="322"/>
      <c r="ED43" s="322"/>
      <c r="EE43" s="322"/>
      <c r="EH43" s="110"/>
      <c r="EJ43" s="110"/>
      <c r="EP43" s="110"/>
      <c r="EW43" s="110"/>
      <c r="FD43" s="110"/>
      <c r="FK43" s="110"/>
      <c r="FR43" s="110"/>
      <c r="FY43" s="319"/>
      <c r="FZ43" s="101"/>
      <c r="GA43" s="101"/>
      <c r="GB43" s="101"/>
      <c r="GC43" s="102"/>
      <c r="GD43" s="101"/>
      <c r="GE43" s="101"/>
      <c r="GF43" s="101"/>
      <c r="GG43" s="102"/>
      <c r="GH43" s="101"/>
      <c r="GI43" s="101"/>
      <c r="GJ43" s="101"/>
      <c r="GK43" s="101"/>
      <c r="GL43" s="101"/>
      <c r="GM43" s="103"/>
      <c r="GO43" s="319"/>
      <c r="GP43" s="101"/>
      <c r="GQ43" s="101"/>
      <c r="GR43" s="101"/>
      <c r="GS43" s="102"/>
      <c r="GT43" s="101"/>
      <c r="GU43" s="101"/>
      <c r="GV43" s="101"/>
      <c r="GW43" s="102"/>
      <c r="GX43" s="101"/>
      <c r="GY43" s="101"/>
      <c r="GZ43" s="101"/>
      <c r="HA43" s="101"/>
      <c r="HB43" s="101"/>
      <c r="HC43" s="306"/>
      <c r="HE43" s="101"/>
      <c r="HK43" s="103"/>
      <c r="HM43" s="101"/>
      <c r="HS43" s="103"/>
    </row>
    <row r="44" spans="1:236" ht="15" customHeight="1" x14ac:dyDescent="0.25">
      <c r="A44" s="182" t="s">
        <v>425</v>
      </c>
      <c r="B44" s="183"/>
      <c r="D44" s="259" t="s">
        <v>588</v>
      </c>
      <c r="E44" s="322"/>
      <c r="F44" s="322"/>
      <c r="G44" s="322"/>
      <c r="H44" s="322"/>
      <c r="I44" s="322"/>
      <c r="J44" s="322"/>
      <c r="K44" s="322"/>
      <c r="L44" s="322"/>
      <c r="M44" s="322"/>
      <c r="N44" s="322"/>
      <c r="O44" s="322"/>
      <c r="P44" s="322"/>
      <c r="Q44" s="322"/>
      <c r="R44" s="322"/>
      <c r="T44" s="259" t="s">
        <v>588</v>
      </c>
      <c r="U44" s="322"/>
      <c r="V44" s="322"/>
      <c r="W44" s="322"/>
      <c r="X44" s="322"/>
      <c r="Y44" s="322"/>
      <c r="Z44" s="322"/>
      <c r="AA44" s="322"/>
      <c r="AB44" s="322"/>
      <c r="AC44" s="322"/>
      <c r="AD44" s="322"/>
      <c r="AE44" s="322"/>
      <c r="AF44" s="322"/>
      <c r="AG44" s="322"/>
      <c r="AH44" s="322"/>
      <c r="AK44" s="259" t="s">
        <v>588</v>
      </c>
      <c r="AL44" s="322"/>
      <c r="AM44" s="322"/>
      <c r="AN44" s="322"/>
      <c r="AO44" s="322"/>
      <c r="AP44" s="322"/>
      <c r="AQ44" s="322"/>
      <c r="AR44" s="322"/>
      <c r="AS44" s="322"/>
      <c r="AT44" s="322"/>
      <c r="AU44" s="322"/>
      <c r="AV44" s="322"/>
      <c r="AW44" s="322"/>
      <c r="AX44" s="322"/>
      <c r="AY44" s="322"/>
      <c r="BA44" s="259" t="s">
        <v>588</v>
      </c>
      <c r="BB44" s="322"/>
      <c r="BC44" s="322"/>
      <c r="BD44" s="322"/>
      <c r="BE44" s="322"/>
      <c r="BF44" s="322"/>
      <c r="BG44" s="322"/>
      <c r="BH44" s="322"/>
      <c r="BI44" s="322"/>
      <c r="BJ44" s="322"/>
      <c r="BK44" s="322"/>
      <c r="BL44" s="322"/>
      <c r="BM44" s="322"/>
      <c r="BN44" s="322"/>
      <c r="BO44" s="322"/>
      <c r="BQ44" s="259" t="s">
        <v>588</v>
      </c>
      <c r="BR44" s="322"/>
      <c r="BS44" s="322"/>
      <c r="BT44" s="322"/>
      <c r="BU44" s="322"/>
      <c r="BV44" s="322"/>
      <c r="BW44" s="322"/>
      <c r="BX44" s="322"/>
      <c r="BY44" s="322"/>
      <c r="BZ44" s="322"/>
      <c r="CA44" s="322"/>
      <c r="CB44" s="322"/>
      <c r="CC44" s="322"/>
      <c r="CD44" s="322"/>
      <c r="CE44" s="322"/>
      <c r="CG44" s="259" t="s">
        <v>588</v>
      </c>
      <c r="CH44" s="322"/>
      <c r="CI44" s="322"/>
      <c r="CJ44" s="322"/>
      <c r="CK44" s="322"/>
      <c r="CL44" s="322"/>
      <c r="CM44" s="322"/>
      <c r="CN44" s="322"/>
      <c r="CO44" s="322"/>
      <c r="CP44" s="322"/>
      <c r="CQ44" s="322"/>
      <c r="CR44" s="322"/>
      <c r="CS44" s="322"/>
      <c r="CT44" s="322"/>
      <c r="CU44" s="322"/>
      <c r="CW44" s="322" t="s">
        <v>528</v>
      </c>
      <c r="CX44" s="322"/>
      <c r="CY44" s="322"/>
      <c r="CZ44" s="322"/>
      <c r="DA44" s="322"/>
      <c r="DB44" s="226"/>
      <c r="DC44" s="322" t="s">
        <v>528</v>
      </c>
      <c r="DD44" s="322"/>
      <c r="DE44" s="322"/>
      <c r="DF44" s="322"/>
      <c r="DG44" s="322"/>
      <c r="DH44" s="322"/>
      <c r="DI44" s="322"/>
      <c r="DJ44" s="322"/>
      <c r="DK44" s="322"/>
      <c r="DM44" s="322" t="s">
        <v>528</v>
      </c>
      <c r="DN44" s="322"/>
      <c r="DO44" s="322"/>
      <c r="DP44" s="322"/>
      <c r="DQ44" s="322"/>
      <c r="DR44" s="322"/>
      <c r="DS44" s="322"/>
      <c r="DT44" s="322"/>
      <c r="DU44" s="322"/>
      <c r="DW44" s="322" t="s">
        <v>528</v>
      </c>
      <c r="DX44" s="322"/>
      <c r="DY44" s="322"/>
      <c r="DZ44" s="322"/>
      <c r="EA44" s="322"/>
      <c r="EB44" s="322"/>
      <c r="EC44" s="322"/>
      <c r="ED44" s="322"/>
      <c r="EE44" s="322"/>
      <c r="EH44" s="225" t="s">
        <v>528</v>
      </c>
      <c r="EI44" s="238"/>
      <c r="EJ44" s="238"/>
      <c r="EK44" s="238"/>
      <c r="EL44" s="238"/>
      <c r="EM44" s="238"/>
      <c r="EP44" s="225" t="s">
        <v>528</v>
      </c>
      <c r="EQ44" s="238"/>
      <c r="ER44" s="238"/>
      <c r="ES44" s="238"/>
      <c r="ET44" s="238"/>
      <c r="EW44" s="225" t="s">
        <v>528</v>
      </c>
      <c r="EX44" s="238"/>
      <c r="EY44" s="238"/>
      <c r="EZ44" s="238"/>
      <c r="FA44" s="238"/>
      <c r="FD44" s="225" t="s">
        <v>528</v>
      </c>
      <c r="FE44" s="238"/>
      <c r="FF44" s="238"/>
      <c r="FG44" s="238"/>
      <c r="FH44" s="238"/>
      <c r="FK44" s="225" t="s">
        <v>528</v>
      </c>
      <c r="FL44" s="238"/>
      <c r="FM44" s="238"/>
      <c r="FN44" s="238"/>
      <c r="FO44" s="238"/>
      <c r="FR44" s="225" t="s">
        <v>528</v>
      </c>
      <c r="FS44" s="238"/>
      <c r="FT44" s="238"/>
      <c r="FU44" s="238"/>
      <c r="FV44" s="238"/>
      <c r="FY44" s="322" t="s">
        <v>528</v>
      </c>
      <c r="FZ44" s="322"/>
      <c r="GA44" s="322"/>
      <c r="GB44" s="322"/>
      <c r="GC44" s="322"/>
      <c r="GD44" s="322"/>
      <c r="GE44" s="322"/>
      <c r="GF44" s="322"/>
      <c r="GG44" s="322"/>
      <c r="GH44" s="322"/>
      <c r="GI44" s="322"/>
      <c r="GJ44" s="322"/>
      <c r="GK44" s="322"/>
      <c r="GL44" s="322"/>
      <c r="GM44" s="322"/>
      <c r="GO44" s="322" t="s">
        <v>528</v>
      </c>
      <c r="GP44" s="322"/>
      <c r="GQ44" s="322"/>
      <c r="GR44" s="322"/>
      <c r="GS44" s="322"/>
      <c r="GT44" s="322"/>
      <c r="GU44" s="322"/>
      <c r="GV44" s="322"/>
      <c r="GW44" s="322"/>
      <c r="GX44" s="322"/>
      <c r="GY44" s="322"/>
      <c r="GZ44" s="322"/>
      <c r="HA44" s="322"/>
      <c r="HB44" s="322"/>
      <c r="HC44" s="322"/>
      <c r="HE44" s="226" t="s">
        <v>835</v>
      </c>
      <c r="HF44" s="237"/>
      <c r="HG44" s="237"/>
      <c r="HH44" s="237"/>
      <c r="HI44" s="237"/>
      <c r="HJ44" s="237"/>
      <c r="HK44" s="237"/>
      <c r="HM44" s="226" t="s">
        <v>835</v>
      </c>
      <c r="HN44" s="237"/>
      <c r="HO44" s="237"/>
      <c r="HP44" s="237"/>
      <c r="HQ44" s="237"/>
      <c r="HR44" s="237"/>
      <c r="HS44" s="237"/>
      <c r="HT44" s="226"/>
      <c r="HU44" s="226"/>
      <c r="HV44" s="226"/>
      <c r="HW44" s="226"/>
      <c r="HX44" s="226"/>
      <c r="HY44" s="226"/>
      <c r="HZ44" s="226"/>
      <c r="IA44" s="226"/>
      <c r="IB44" s="226"/>
    </row>
    <row r="45" spans="1:236" ht="15" customHeight="1" x14ac:dyDescent="0.25">
      <c r="B45" s="195"/>
      <c r="D45" s="259" t="s">
        <v>589</v>
      </c>
      <c r="E45" s="259"/>
      <c r="F45" s="259"/>
      <c r="G45" s="259"/>
      <c r="H45" s="259"/>
      <c r="I45" s="259"/>
      <c r="J45" s="259"/>
      <c r="K45" s="259"/>
      <c r="L45" s="259"/>
      <c r="M45" s="259"/>
      <c r="N45" s="259"/>
      <c r="O45" s="259"/>
      <c r="P45" s="259"/>
      <c r="Q45" s="259"/>
      <c r="R45" s="259"/>
      <c r="T45" s="259" t="s">
        <v>589</v>
      </c>
      <c r="U45" s="259"/>
      <c r="V45" s="259"/>
      <c r="W45" s="259"/>
      <c r="X45" s="259"/>
      <c r="Y45" s="259"/>
      <c r="Z45" s="259"/>
      <c r="AA45" s="259"/>
      <c r="AB45" s="259"/>
      <c r="AC45" s="259"/>
      <c r="AD45" s="259"/>
      <c r="AE45" s="259"/>
      <c r="AF45" s="259"/>
      <c r="AG45" s="259"/>
      <c r="AH45" s="259"/>
      <c r="AK45" s="259" t="s">
        <v>589</v>
      </c>
      <c r="AL45" s="259"/>
      <c r="AM45" s="259"/>
      <c r="AN45" s="259"/>
      <c r="AO45" s="259"/>
      <c r="AP45" s="259"/>
      <c r="AQ45" s="259"/>
      <c r="AR45" s="259"/>
      <c r="AS45" s="259"/>
      <c r="AT45" s="259"/>
      <c r="AU45" s="259"/>
      <c r="AV45" s="259"/>
      <c r="AW45" s="259"/>
      <c r="AX45" s="259"/>
      <c r="AY45" s="259"/>
      <c r="BA45" s="259" t="s">
        <v>589</v>
      </c>
      <c r="BB45" s="259"/>
      <c r="BC45" s="259"/>
      <c r="BD45" s="259"/>
      <c r="BE45" s="259"/>
      <c r="BF45" s="259"/>
      <c r="BG45" s="259"/>
      <c r="BH45" s="259"/>
      <c r="BI45" s="259"/>
      <c r="BJ45" s="259"/>
      <c r="BK45" s="259"/>
      <c r="BL45" s="259"/>
      <c r="BM45" s="259"/>
      <c r="BN45" s="259"/>
      <c r="BO45" s="259"/>
      <c r="BQ45" s="259" t="s">
        <v>589</v>
      </c>
      <c r="BR45" s="259"/>
      <c r="BS45" s="259"/>
      <c r="BT45" s="259"/>
      <c r="BU45" s="259"/>
      <c r="BV45" s="259"/>
      <c r="BW45" s="259"/>
      <c r="BX45" s="259"/>
      <c r="BY45" s="259"/>
      <c r="BZ45" s="259"/>
      <c r="CA45" s="259"/>
      <c r="CB45" s="259"/>
      <c r="CC45" s="259"/>
      <c r="CD45" s="259"/>
      <c r="CE45" s="259"/>
      <c r="CG45" s="259" t="s">
        <v>589</v>
      </c>
      <c r="CH45" s="259"/>
      <c r="CI45" s="259"/>
      <c r="CJ45" s="259"/>
      <c r="CK45" s="259"/>
      <c r="CL45" s="259"/>
      <c r="CM45" s="259"/>
      <c r="CN45" s="259"/>
      <c r="CO45" s="259"/>
      <c r="CP45" s="259"/>
      <c r="CQ45" s="259"/>
      <c r="CR45" s="259"/>
      <c r="CS45" s="259"/>
      <c r="CT45" s="259"/>
      <c r="CU45" s="259"/>
      <c r="CW45" s="322" t="s">
        <v>529</v>
      </c>
      <c r="CX45" s="322"/>
      <c r="CY45" s="322"/>
      <c r="CZ45" s="322"/>
      <c r="DA45" s="322"/>
      <c r="DB45" s="226"/>
      <c r="DC45" s="226" t="s">
        <v>529</v>
      </c>
      <c r="DD45" s="226"/>
      <c r="DE45" s="226"/>
      <c r="DF45" s="226"/>
      <c r="DG45" s="226"/>
      <c r="DH45" s="226"/>
      <c r="DI45" s="226"/>
      <c r="DJ45" s="226"/>
      <c r="DK45" s="226"/>
      <c r="DM45" s="226" t="s">
        <v>529</v>
      </c>
      <c r="DN45" s="226"/>
      <c r="DO45" s="226"/>
      <c r="DP45" s="226"/>
      <c r="DQ45" s="226"/>
      <c r="DR45" s="226"/>
      <c r="DS45" s="226"/>
      <c r="DT45" s="226"/>
      <c r="DU45" s="226"/>
      <c r="DW45" s="226" t="s">
        <v>529</v>
      </c>
      <c r="DX45" s="226"/>
      <c r="DY45" s="226"/>
      <c r="DZ45" s="226"/>
      <c r="EA45" s="226"/>
      <c r="EB45" s="226"/>
      <c r="EC45" s="226"/>
      <c r="ED45" s="226"/>
      <c r="EE45" s="226"/>
      <c r="EH45" s="225" t="s">
        <v>529</v>
      </c>
      <c r="EI45" s="238"/>
      <c r="EJ45" s="238"/>
      <c r="EK45" s="238"/>
      <c r="EL45" s="238"/>
      <c r="EM45" s="238"/>
      <c r="EP45" s="225" t="s">
        <v>529</v>
      </c>
      <c r="EQ45" s="238"/>
      <c r="ER45" s="238"/>
      <c r="ES45" s="238"/>
      <c r="ET45" s="238"/>
      <c r="EW45" s="225" t="s">
        <v>529</v>
      </c>
      <c r="EX45" s="238"/>
      <c r="EY45" s="238"/>
      <c r="EZ45" s="238"/>
      <c r="FA45" s="238"/>
      <c r="FD45" s="225" t="s">
        <v>529</v>
      </c>
      <c r="FE45" s="238"/>
      <c r="FF45" s="238"/>
      <c r="FG45" s="238"/>
      <c r="FH45" s="238"/>
      <c r="FK45" s="225" t="s">
        <v>529</v>
      </c>
      <c r="FL45" s="238"/>
      <c r="FM45" s="238"/>
      <c r="FN45" s="238"/>
      <c r="FO45" s="238"/>
      <c r="FR45" s="225" t="s">
        <v>529</v>
      </c>
      <c r="FS45" s="238"/>
      <c r="FT45" s="238"/>
      <c r="FU45" s="238"/>
      <c r="FV45" s="238"/>
      <c r="FY45" s="322" t="s">
        <v>529</v>
      </c>
      <c r="FZ45" s="322"/>
      <c r="GA45" s="322"/>
      <c r="GB45" s="322"/>
      <c r="GC45" s="322"/>
      <c r="GD45" s="322"/>
      <c r="GE45" s="322"/>
      <c r="GF45" s="322"/>
      <c r="GG45" s="322"/>
      <c r="GH45" s="322"/>
      <c r="GI45" s="322"/>
      <c r="GJ45" s="322"/>
      <c r="GK45" s="322"/>
      <c r="GL45" s="322"/>
      <c r="GM45" s="322"/>
      <c r="GO45" s="322" t="s">
        <v>529</v>
      </c>
      <c r="GP45" s="322"/>
      <c r="GQ45" s="322"/>
      <c r="GR45" s="322"/>
      <c r="GS45" s="322"/>
      <c r="GT45" s="322"/>
      <c r="GU45" s="322"/>
      <c r="GV45" s="322"/>
      <c r="GW45" s="322"/>
      <c r="GX45" s="322"/>
      <c r="GY45" s="322"/>
      <c r="GZ45" s="322"/>
      <c r="HA45" s="322"/>
      <c r="HB45" s="322"/>
      <c r="HC45" s="322"/>
      <c r="HE45" s="259" t="s">
        <v>839</v>
      </c>
      <c r="HF45" s="259"/>
      <c r="HG45" s="259"/>
      <c r="HH45" s="259"/>
      <c r="HI45" s="259"/>
      <c r="HJ45" s="259"/>
      <c r="HK45" s="259"/>
      <c r="HM45" s="259" t="s">
        <v>839</v>
      </c>
      <c r="HN45" s="259"/>
      <c r="HO45" s="259"/>
      <c r="HP45" s="259"/>
      <c r="HQ45" s="259"/>
      <c r="HR45" s="259"/>
      <c r="HS45" s="259"/>
      <c r="HT45" s="226"/>
      <c r="HU45" s="226"/>
      <c r="HV45" s="226"/>
      <c r="HW45" s="226"/>
      <c r="HX45" s="226"/>
      <c r="HY45" s="226"/>
      <c r="HZ45" s="226"/>
      <c r="IA45" s="226"/>
      <c r="IB45" s="226"/>
    </row>
    <row r="46" spans="1:236" ht="15" customHeight="1" x14ac:dyDescent="0.25">
      <c r="B46" s="195"/>
      <c r="D46" s="322" t="s">
        <v>528</v>
      </c>
      <c r="E46" s="322"/>
      <c r="F46" s="322"/>
      <c r="G46" s="322"/>
      <c r="H46" s="322"/>
      <c r="I46" s="322"/>
      <c r="J46" s="322"/>
      <c r="K46" s="322"/>
      <c r="L46" s="322"/>
      <c r="M46" s="322"/>
      <c r="N46" s="322"/>
      <c r="O46" s="322"/>
      <c r="P46" s="322"/>
      <c r="Q46" s="322"/>
      <c r="R46" s="322"/>
      <c r="T46" s="322" t="s">
        <v>528</v>
      </c>
      <c r="U46" s="322"/>
      <c r="V46" s="322"/>
      <c r="W46" s="322"/>
      <c r="X46" s="322"/>
      <c r="Y46" s="322"/>
      <c r="Z46" s="322"/>
      <c r="AA46" s="322"/>
      <c r="AB46" s="322"/>
      <c r="AC46" s="322"/>
      <c r="AD46" s="322"/>
      <c r="AE46" s="322"/>
      <c r="AF46" s="322"/>
      <c r="AG46" s="322"/>
      <c r="AH46" s="322"/>
      <c r="AK46" s="322" t="s">
        <v>528</v>
      </c>
      <c r="AL46" s="322"/>
      <c r="AM46" s="322"/>
      <c r="AN46" s="322"/>
      <c r="AO46" s="322"/>
      <c r="AP46" s="322"/>
      <c r="AQ46" s="322"/>
      <c r="AR46" s="322"/>
      <c r="AS46" s="322"/>
      <c r="AT46" s="322"/>
      <c r="AU46" s="322"/>
      <c r="AV46" s="322"/>
      <c r="AW46" s="322"/>
      <c r="AX46" s="322"/>
      <c r="AY46" s="322"/>
      <c r="BA46" s="322" t="s">
        <v>528</v>
      </c>
      <c r="BB46" s="322"/>
      <c r="BC46" s="322"/>
      <c r="BD46" s="322"/>
      <c r="BE46" s="322"/>
      <c r="BF46" s="322"/>
      <c r="BG46" s="322"/>
      <c r="BH46" s="322"/>
      <c r="BI46" s="322"/>
      <c r="BJ46" s="322"/>
      <c r="BK46" s="322"/>
      <c r="BL46" s="322"/>
      <c r="BM46" s="322"/>
      <c r="BN46" s="322"/>
      <c r="BO46" s="322"/>
      <c r="BQ46" s="322" t="s">
        <v>528</v>
      </c>
      <c r="BR46" s="322"/>
      <c r="BS46" s="322"/>
      <c r="BT46" s="322"/>
      <c r="BU46" s="322"/>
      <c r="BV46" s="322"/>
      <c r="BW46" s="322"/>
      <c r="BX46" s="322"/>
      <c r="BY46" s="322"/>
      <c r="BZ46" s="322"/>
      <c r="CA46" s="322"/>
      <c r="CB46" s="322"/>
      <c r="CC46" s="322"/>
      <c r="CD46" s="322"/>
      <c r="CE46" s="322"/>
      <c r="CG46" s="322" t="s">
        <v>528</v>
      </c>
      <c r="CH46" s="322"/>
      <c r="CI46" s="322"/>
      <c r="CJ46" s="322"/>
      <c r="CK46" s="322"/>
      <c r="CL46" s="322"/>
      <c r="CM46" s="322"/>
      <c r="CN46" s="322"/>
      <c r="CO46" s="322"/>
      <c r="CP46" s="322"/>
      <c r="CQ46" s="322"/>
      <c r="CR46" s="322"/>
      <c r="CS46" s="322"/>
      <c r="CT46" s="322"/>
      <c r="CU46" s="322"/>
      <c r="EH46" s="323" t="s">
        <v>650</v>
      </c>
      <c r="EI46" s="323"/>
      <c r="EJ46" s="323"/>
      <c r="EK46" s="323"/>
      <c r="EL46" s="323"/>
      <c r="EM46" s="323"/>
      <c r="EN46" s="323"/>
      <c r="EP46" s="225" t="s">
        <v>650</v>
      </c>
      <c r="EQ46" s="238"/>
      <c r="ER46" s="238"/>
      <c r="ES46" s="238"/>
      <c r="ET46" s="238"/>
      <c r="EW46" s="261" t="s">
        <v>832</v>
      </c>
      <c r="EX46" s="261"/>
      <c r="EY46" s="261"/>
      <c r="EZ46" s="261"/>
      <c r="FA46" s="261"/>
      <c r="FB46" s="261"/>
      <c r="FD46" s="261" t="s">
        <v>832</v>
      </c>
      <c r="FE46" s="261"/>
      <c r="FF46" s="261"/>
      <c r="FG46" s="261"/>
      <c r="FH46" s="261"/>
      <c r="FI46" s="261"/>
      <c r="FK46" s="225" t="s">
        <v>866</v>
      </c>
      <c r="FL46" s="238"/>
      <c r="FM46" s="238"/>
      <c r="FN46" s="238"/>
      <c r="FO46" s="238"/>
      <c r="FR46" s="225" t="s">
        <v>866</v>
      </c>
      <c r="FS46" s="238"/>
      <c r="FT46" s="238"/>
      <c r="FU46" s="238"/>
      <c r="FV46" s="238"/>
      <c r="FY46" s="259" t="s">
        <v>857</v>
      </c>
      <c r="FZ46" s="322"/>
      <c r="GA46" s="322"/>
      <c r="GB46" s="322"/>
      <c r="GC46" s="322"/>
      <c r="GD46" s="322"/>
      <c r="GE46" s="322"/>
      <c r="GF46" s="322"/>
      <c r="GG46" s="322"/>
      <c r="GH46" s="322"/>
      <c r="GI46" s="322"/>
      <c r="GJ46" s="322"/>
      <c r="GK46" s="322"/>
      <c r="GL46" s="322"/>
      <c r="GM46" s="322"/>
      <c r="GO46" s="259" t="s">
        <v>857</v>
      </c>
      <c r="GP46" s="322"/>
      <c r="GQ46" s="322"/>
      <c r="GR46" s="322"/>
      <c r="GS46" s="322"/>
      <c r="GT46" s="322"/>
      <c r="GU46" s="322"/>
      <c r="GV46" s="322"/>
      <c r="GW46" s="322"/>
      <c r="GX46" s="322"/>
      <c r="GY46" s="322"/>
      <c r="GZ46" s="322"/>
      <c r="HA46" s="322"/>
      <c r="HB46" s="322"/>
      <c r="HC46" s="322"/>
      <c r="HE46" s="259"/>
      <c r="HF46" s="259"/>
      <c r="HG46" s="259"/>
      <c r="HH46" s="259"/>
      <c r="HI46" s="259"/>
      <c r="HJ46" s="259"/>
      <c r="HK46" s="259"/>
      <c r="HM46" s="259"/>
      <c r="HN46" s="259"/>
      <c r="HO46" s="259"/>
      <c r="HP46" s="259"/>
      <c r="HQ46" s="259"/>
      <c r="HR46" s="259"/>
      <c r="HS46" s="259"/>
    </row>
    <row r="47" spans="1:236" ht="15" customHeight="1" x14ac:dyDescent="0.25">
      <c r="B47" s="195"/>
      <c r="D47" s="226" t="s">
        <v>529</v>
      </c>
      <c r="E47" s="226"/>
      <c r="F47" s="226"/>
      <c r="G47" s="226"/>
      <c r="H47" s="226"/>
      <c r="I47" s="226"/>
      <c r="J47" s="226"/>
      <c r="K47" s="226"/>
      <c r="L47" s="226"/>
      <c r="M47" s="226"/>
      <c r="N47" s="226"/>
      <c r="O47" s="226"/>
      <c r="P47" s="226"/>
      <c r="Q47" s="226"/>
      <c r="R47" s="226"/>
      <c r="T47" s="226" t="s">
        <v>529</v>
      </c>
      <c r="U47" s="226"/>
      <c r="V47" s="226"/>
      <c r="W47" s="226"/>
      <c r="X47" s="226"/>
      <c r="Y47" s="226"/>
      <c r="Z47" s="226"/>
      <c r="AA47" s="226"/>
      <c r="AB47" s="226"/>
      <c r="AC47" s="226"/>
      <c r="AD47" s="226"/>
      <c r="AE47" s="226"/>
      <c r="AF47" s="226"/>
      <c r="AG47" s="226"/>
      <c r="AH47" s="226"/>
      <c r="AK47" s="226" t="s">
        <v>529</v>
      </c>
      <c r="AL47" s="226"/>
      <c r="AM47" s="226"/>
      <c r="AN47" s="226"/>
      <c r="AO47" s="226"/>
      <c r="AP47" s="226"/>
      <c r="AQ47" s="226"/>
      <c r="AR47" s="226"/>
      <c r="AS47" s="226"/>
      <c r="AT47" s="226"/>
      <c r="AU47" s="226"/>
      <c r="AV47" s="226"/>
      <c r="AW47" s="226"/>
      <c r="AX47" s="226"/>
      <c r="AY47" s="226"/>
      <c r="BA47" s="226" t="s">
        <v>529</v>
      </c>
      <c r="BB47" s="226"/>
      <c r="BC47" s="226"/>
      <c r="BD47" s="226"/>
      <c r="BE47" s="226"/>
      <c r="BF47" s="226"/>
      <c r="BG47" s="226"/>
      <c r="BH47" s="226"/>
      <c r="BI47" s="226"/>
      <c r="BJ47" s="226"/>
      <c r="BK47" s="226"/>
      <c r="BL47" s="226"/>
      <c r="BM47" s="226"/>
      <c r="BN47" s="226"/>
      <c r="BO47" s="226"/>
      <c r="BQ47" s="226" t="s">
        <v>529</v>
      </c>
      <c r="BR47" s="226"/>
      <c r="BS47" s="226"/>
      <c r="BT47" s="226"/>
      <c r="BU47" s="226"/>
      <c r="BV47" s="226"/>
      <c r="BW47" s="226"/>
      <c r="BX47" s="226"/>
      <c r="BY47" s="226"/>
      <c r="BZ47" s="226"/>
      <c r="CA47" s="226"/>
      <c r="CB47" s="226"/>
      <c r="CC47" s="226"/>
      <c r="CD47" s="226"/>
      <c r="CE47" s="226"/>
      <c r="CG47" s="226" t="s">
        <v>529</v>
      </c>
      <c r="CH47" s="226"/>
      <c r="CI47" s="226"/>
      <c r="CJ47" s="226"/>
      <c r="CK47" s="226"/>
      <c r="CL47" s="226"/>
      <c r="CM47" s="226"/>
      <c r="CN47" s="226"/>
      <c r="CO47" s="226"/>
      <c r="CP47" s="226"/>
      <c r="CQ47" s="226"/>
      <c r="CR47" s="226"/>
      <c r="CS47" s="226"/>
      <c r="CT47" s="226"/>
      <c r="CU47" s="226"/>
      <c r="EH47" s="261" t="s">
        <v>822</v>
      </c>
      <c r="EI47" s="261"/>
      <c r="EJ47" s="261"/>
      <c r="EK47" s="261"/>
      <c r="EL47" s="261"/>
      <c r="EM47" s="261"/>
      <c r="EN47" s="261"/>
      <c r="EP47" s="259" t="s">
        <v>798</v>
      </c>
      <c r="EQ47" s="259"/>
      <c r="ER47" s="259"/>
      <c r="ES47" s="259"/>
      <c r="ET47" s="259"/>
      <c r="EU47" s="259"/>
      <c r="EW47" s="261"/>
      <c r="EX47" s="261"/>
      <c r="EY47" s="261"/>
      <c r="EZ47" s="261"/>
      <c r="FA47" s="261"/>
      <c r="FB47" s="261"/>
      <c r="FD47" s="261"/>
      <c r="FE47" s="261"/>
      <c r="FF47" s="261"/>
      <c r="FG47" s="261"/>
      <c r="FH47" s="261"/>
      <c r="FI47" s="261"/>
      <c r="FK47" s="261" t="s">
        <v>832</v>
      </c>
      <c r="FL47" s="261"/>
      <c r="FM47" s="261"/>
      <c r="FN47" s="261"/>
      <c r="FO47" s="261"/>
      <c r="FP47" s="261"/>
      <c r="FR47" s="261" t="s">
        <v>832</v>
      </c>
      <c r="FS47" s="261"/>
      <c r="FT47" s="261"/>
      <c r="FU47" s="261"/>
      <c r="FV47" s="261"/>
      <c r="FW47" s="261"/>
      <c r="FY47" s="323"/>
      <c r="FZ47" s="323"/>
      <c r="GA47" s="323"/>
      <c r="GB47" s="323"/>
      <c r="GC47" s="323"/>
      <c r="GD47" s="323"/>
      <c r="GE47" s="323"/>
      <c r="GF47" s="323"/>
      <c r="GG47" s="323"/>
      <c r="GH47" s="323"/>
      <c r="GI47" s="323"/>
      <c r="GJ47" s="323"/>
      <c r="GK47" s="323"/>
      <c r="GL47" s="323"/>
      <c r="GM47" s="323"/>
      <c r="GO47" s="97"/>
      <c r="GP47" s="97"/>
      <c r="GQ47" s="97"/>
      <c r="GR47" s="97"/>
      <c r="GS47" s="97"/>
      <c r="GT47" s="97"/>
      <c r="GU47" s="97"/>
      <c r="GV47" s="97"/>
      <c r="GW47" s="97"/>
      <c r="GX47" s="97"/>
      <c r="GY47" s="97"/>
      <c r="GZ47" s="323"/>
      <c r="HA47" s="323"/>
      <c r="HB47" s="323"/>
      <c r="HC47" s="323"/>
      <c r="HE47" s="259"/>
      <c r="HF47" s="259"/>
      <c r="HG47" s="259"/>
      <c r="HH47" s="259"/>
      <c r="HI47" s="259"/>
      <c r="HJ47" s="259"/>
      <c r="HK47" s="259"/>
      <c r="HM47" s="259"/>
      <c r="HN47" s="259"/>
      <c r="HO47" s="259"/>
      <c r="HP47" s="259"/>
      <c r="HQ47" s="259"/>
      <c r="HR47" s="259"/>
      <c r="HS47" s="259"/>
    </row>
    <row r="48" spans="1:236" ht="15" customHeight="1" x14ac:dyDescent="0.25">
      <c r="B48" s="195"/>
      <c r="D48" s="226"/>
      <c r="T48" s="259" t="s">
        <v>857</v>
      </c>
      <c r="U48" s="322"/>
      <c r="V48" s="322"/>
      <c r="W48" s="322"/>
      <c r="X48" s="322"/>
      <c r="Y48" s="322"/>
      <c r="Z48" s="322"/>
      <c r="AA48" s="322"/>
      <c r="AB48" s="322"/>
      <c r="AC48" s="322"/>
      <c r="AD48" s="322"/>
      <c r="AE48" s="322"/>
      <c r="AF48" s="322"/>
      <c r="AG48" s="322"/>
      <c r="AH48" s="322"/>
      <c r="BA48" s="259" t="s">
        <v>857</v>
      </c>
      <c r="BB48" s="322"/>
      <c r="BC48" s="322"/>
      <c r="BD48" s="322"/>
      <c r="BE48" s="322"/>
      <c r="BF48" s="322"/>
      <c r="BG48" s="322"/>
      <c r="BH48" s="322"/>
      <c r="BI48" s="322"/>
      <c r="BJ48" s="322"/>
      <c r="BK48" s="322"/>
      <c r="BL48" s="322"/>
      <c r="BM48" s="322"/>
      <c r="BN48" s="322"/>
      <c r="BO48" s="322"/>
      <c r="CG48" s="259" t="s">
        <v>857</v>
      </c>
      <c r="CH48" s="322"/>
      <c r="CI48" s="322"/>
      <c r="CJ48" s="322"/>
      <c r="CK48" s="322"/>
      <c r="CL48" s="322"/>
      <c r="CM48" s="322"/>
      <c r="CN48" s="322"/>
      <c r="CO48" s="322"/>
      <c r="CP48" s="322"/>
      <c r="CQ48" s="322"/>
      <c r="CR48" s="322"/>
      <c r="CS48" s="322"/>
      <c r="CT48" s="322"/>
      <c r="CU48" s="322"/>
      <c r="EH48" s="261"/>
      <c r="EI48" s="261"/>
      <c r="EJ48" s="261"/>
      <c r="EK48" s="261"/>
      <c r="EL48" s="261"/>
      <c r="EM48" s="261"/>
      <c r="EN48" s="261"/>
      <c r="EP48" s="259"/>
      <c r="EQ48" s="259"/>
      <c r="ER48" s="259"/>
      <c r="ES48" s="259"/>
      <c r="ET48" s="259"/>
      <c r="EU48" s="259"/>
      <c r="EV48" s="235"/>
      <c r="EW48" s="261"/>
      <c r="EX48" s="261"/>
      <c r="EY48" s="261"/>
      <c r="EZ48" s="261"/>
      <c r="FA48" s="261"/>
      <c r="FB48" s="261"/>
      <c r="FD48" s="261"/>
      <c r="FE48" s="261"/>
      <c r="FF48" s="261"/>
      <c r="FG48" s="261"/>
      <c r="FH48" s="261"/>
      <c r="FI48" s="261"/>
      <c r="FK48" s="261"/>
      <c r="FL48" s="261"/>
      <c r="FM48" s="261"/>
      <c r="FN48" s="261"/>
      <c r="FO48" s="261"/>
      <c r="FP48" s="261"/>
      <c r="FR48" s="261"/>
      <c r="FS48" s="261"/>
      <c r="FT48" s="261"/>
      <c r="FU48" s="261"/>
      <c r="FV48" s="261"/>
      <c r="FW48" s="261"/>
      <c r="FY48" s="323"/>
      <c r="FZ48" s="323"/>
      <c r="GA48" s="323"/>
      <c r="GB48" s="323"/>
      <c r="GC48" s="323"/>
      <c r="GD48" s="323"/>
      <c r="GE48" s="323"/>
      <c r="GF48" s="323"/>
      <c r="GG48" s="323"/>
      <c r="GH48" s="323"/>
      <c r="GI48" s="323"/>
      <c r="GJ48" s="323"/>
      <c r="GK48" s="323"/>
      <c r="GL48" s="323"/>
      <c r="GM48" s="323"/>
      <c r="GO48" s="97"/>
      <c r="GP48" s="97"/>
      <c r="GQ48" s="97"/>
      <c r="GR48" s="97"/>
      <c r="GS48" s="97"/>
      <c r="GT48" s="97"/>
      <c r="GU48" s="97"/>
      <c r="GV48" s="97"/>
      <c r="GW48" s="97"/>
      <c r="GX48" s="97"/>
      <c r="GY48" s="97"/>
      <c r="GZ48" s="323"/>
      <c r="HA48" s="323"/>
      <c r="HB48" s="323"/>
      <c r="HC48" s="323"/>
      <c r="HE48" s="350"/>
      <c r="HF48" s="350"/>
      <c r="HG48" s="350"/>
      <c r="HH48" s="350"/>
      <c r="HI48" s="350"/>
      <c r="HJ48" s="350"/>
      <c r="HK48" s="350"/>
      <c r="HM48" s="350"/>
      <c r="HN48" s="350"/>
      <c r="HO48" s="350"/>
      <c r="HP48" s="350"/>
      <c r="HQ48" s="350"/>
      <c r="HR48" s="350"/>
      <c r="HS48" s="350"/>
    </row>
    <row r="49" spans="6:227" x14ac:dyDescent="0.25">
      <c r="F49" s="226"/>
      <c r="EH49" s="261"/>
      <c r="EI49" s="261"/>
      <c r="EJ49" s="261"/>
      <c r="EK49" s="261"/>
      <c r="EL49" s="261"/>
      <c r="EM49" s="261"/>
      <c r="EN49" s="261"/>
      <c r="EP49" s="259"/>
      <c r="EQ49" s="259"/>
      <c r="ER49" s="259"/>
      <c r="ES49" s="259"/>
      <c r="ET49" s="259"/>
      <c r="EU49" s="259"/>
      <c r="EV49" s="235"/>
      <c r="EW49" s="261"/>
      <c r="EX49" s="261"/>
      <c r="EY49" s="261"/>
      <c r="EZ49" s="261"/>
      <c r="FA49" s="261"/>
      <c r="FB49" s="261"/>
      <c r="FD49" s="261"/>
      <c r="FE49" s="261"/>
      <c r="FF49" s="261"/>
      <c r="FG49" s="261"/>
      <c r="FH49" s="261"/>
      <c r="FI49" s="261"/>
      <c r="FK49" s="261"/>
      <c r="FL49" s="261"/>
      <c r="FM49" s="261"/>
      <c r="FN49" s="261"/>
      <c r="FO49" s="261"/>
      <c r="FP49" s="261"/>
      <c r="FR49" s="261"/>
      <c r="FS49" s="261"/>
      <c r="FT49" s="261"/>
      <c r="FU49" s="261"/>
      <c r="FV49" s="261"/>
      <c r="FW49" s="261"/>
      <c r="HE49" s="350"/>
      <c r="HF49" s="350"/>
      <c r="HG49" s="350"/>
      <c r="HH49" s="350"/>
      <c r="HI49" s="350"/>
      <c r="HJ49" s="350"/>
      <c r="HK49" s="350"/>
    </row>
    <row r="50" spans="6:227" x14ac:dyDescent="0.25">
      <c r="F50" s="226"/>
      <c r="EH50" s="261"/>
      <c r="EI50" s="261"/>
      <c r="EJ50" s="261"/>
      <c r="EK50" s="261"/>
      <c r="EL50" s="261"/>
      <c r="EM50" s="261"/>
      <c r="EN50" s="261"/>
      <c r="EP50" s="235"/>
      <c r="EQ50" s="235"/>
      <c r="ER50" s="235"/>
      <c r="ES50" s="235"/>
      <c r="ET50" s="235"/>
      <c r="EU50" s="235"/>
      <c r="EV50" s="235"/>
    </row>
    <row r="51" spans="6:227" x14ac:dyDescent="0.25">
      <c r="F51" s="226"/>
      <c r="EH51" s="261"/>
      <c r="EI51" s="261"/>
      <c r="EJ51" s="261"/>
      <c r="EK51" s="261"/>
      <c r="EL51" s="261"/>
      <c r="EM51" s="261"/>
      <c r="EN51" s="261"/>
      <c r="EP51" s="235"/>
      <c r="EQ51" s="235"/>
      <c r="ER51" s="235"/>
      <c r="ES51" s="235"/>
      <c r="ET51" s="235"/>
      <c r="EU51" s="235"/>
      <c r="EV51" s="235"/>
    </row>
    <row r="52" spans="6:227" x14ac:dyDescent="0.25">
      <c r="F52" s="226"/>
      <c r="EH52" s="261"/>
      <c r="EI52" s="261"/>
      <c r="EJ52" s="261"/>
      <c r="EK52" s="261"/>
      <c r="EL52" s="261"/>
      <c r="EM52" s="261"/>
      <c r="EN52" s="261"/>
      <c r="EQ52" s="235"/>
      <c r="ER52" s="235"/>
      <c r="ES52" s="235"/>
      <c r="ET52" s="235"/>
      <c r="EU52" s="235"/>
      <c r="EV52" s="235"/>
    </row>
    <row r="53" spans="6:227" x14ac:dyDescent="0.25">
      <c r="F53" s="226"/>
    </row>
    <row r="54" spans="6:227" x14ac:dyDescent="0.25">
      <c r="F54" s="226"/>
    </row>
    <row r="55" spans="6:227" x14ac:dyDescent="0.25">
      <c r="HE55" s="196"/>
      <c r="HF55" s="196"/>
      <c r="HG55" s="196"/>
      <c r="HH55" s="196"/>
      <c r="HI55" s="196"/>
      <c r="HJ55" s="196"/>
      <c r="HK55" s="196"/>
      <c r="HM55" s="196"/>
      <c r="HN55" s="196"/>
      <c r="HO55" s="196"/>
      <c r="HP55" s="196"/>
      <c r="HQ55" s="196"/>
      <c r="HR55" s="196"/>
      <c r="HS55" s="196"/>
    </row>
    <row r="56" spans="6:227" x14ac:dyDescent="0.25">
      <c r="HE56" s="196"/>
      <c r="HF56" s="196"/>
      <c r="HG56" s="196"/>
      <c r="HH56" s="196"/>
      <c r="HI56" s="196"/>
      <c r="HJ56" s="196"/>
      <c r="HK56" s="196"/>
      <c r="HM56" s="196"/>
      <c r="HN56" s="196"/>
      <c r="HO56" s="196"/>
      <c r="HP56" s="196"/>
      <c r="HQ56" s="196"/>
      <c r="HR56" s="196"/>
      <c r="HS56" s="196"/>
    </row>
    <row r="57" spans="6:227" x14ac:dyDescent="0.25">
      <c r="HE57" s="196"/>
      <c r="HF57" s="196"/>
      <c r="HG57" s="196"/>
      <c r="HH57" s="196"/>
      <c r="HI57" s="196"/>
      <c r="HJ57" s="196"/>
      <c r="HK57" s="196"/>
      <c r="HM57" s="196"/>
      <c r="HN57" s="196"/>
      <c r="HO57" s="196"/>
      <c r="HP57" s="196"/>
      <c r="HQ57" s="196"/>
      <c r="HR57" s="196"/>
      <c r="HS57" s="196"/>
    </row>
    <row r="58" spans="6:227" x14ac:dyDescent="0.25">
      <c r="HE58" s="196"/>
      <c r="HF58" s="196"/>
      <c r="HG58" s="196"/>
      <c r="HH58" s="196"/>
      <c r="HI58" s="196"/>
      <c r="HJ58" s="196"/>
      <c r="HK58" s="196"/>
      <c r="HM58" s="196"/>
      <c r="HN58" s="196"/>
      <c r="HO58" s="196"/>
      <c r="HP58" s="196"/>
      <c r="HQ58" s="196"/>
      <c r="HR58" s="196"/>
      <c r="HS58" s="196"/>
    </row>
    <row r="59" spans="6:227" x14ac:dyDescent="0.25">
      <c r="HE59" s="196"/>
      <c r="HF59" s="196"/>
      <c r="HG59" s="196"/>
      <c r="HH59" s="196"/>
      <c r="HI59" s="196"/>
      <c r="HJ59" s="196"/>
      <c r="HK59" s="196"/>
      <c r="HM59" s="196"/>
      <c r="HN59" s="196"/>
      <c r="HO59" s="196"/>
      <c r="HP59" s="196"/>
      <c r="HQ59" s="196"/>
      <c r="HR59" s="196"/>
      <c r="HS59" s="196"/>
    </row>
    <row r="60" spans="6:227" x14ac:dyDescent="0.25">
      <c r="HE60" s="196"/>
      <c r="HF60" s="196"/>
      <c r="HG60" s="196"/>
      <c r="HH60" s="196"/>
      <c r="HI60" s="196"/>
      <c r="HJ60" s="196"/>
      <c r="HK60" s="196"/>
      <c r="HM60" s="196"/>
      <c r="HN60" s="196"/>
      <c r="HO60" s="196"/>
      <c r="HP60" s="196"/>
      <c r="HQ60" s="196"/>
      <c r="HR60" s="196"/>
      <c r="HS60" s="196"/>
    </row>
    <row r="61" spans="6:227" x14ac:dyDescent="0.25">
      <c r="HE61" s="196"/>
      <c r="HF61" s="196"/>
      <c r="HG61" s="196"/>
      <c r="HH61" s="196"/>
      <c r="HI61" s="196"/>
      <c r="HJ61" s="196"/>
      <c r="HK61" s="196"/>
      <c r="HM61" s="196"/>
      <c r="HN61" s="196"/>
      <c r="HO61" s="196"/>
      <c r="HP61" s="196"/>
      <c r="HQ61" s="196"/>
      <c r="HR61" s="196"/>
      <c r="HS61" s="196"/>
    </row>
    <row r="62" spans="6:227" x14ac:dyDescent="0.25">
      <c r="HE62" s="196"/>
      <c r="HF62" s="196"/>
      <c r="HG62" s="196"/>
      <c r="HH62" s="196"/>
      <c r="HI62" s="196"/>
      <c r="HJ62" s="196"/>
      <c r="HK62" s="196"/>
      <c r="HM62" s="196"/>
      <c r="HN62" s="196"/>
      <c r="HO62" s="196"/>
      <c r="HP62" s="196"/>
      <c r="HQ62" s="196"/>
      <c r="HR62" s="196"/>
      <c r="HS62" s="196"/>
    </row>
    <row r="63" spans="6:227" x14ac:dyDescent="0.25">
      <c r="HE63" s="196"/>
      <c r="HF63" s="196"/>
      <c r="HG63" s="196"/>
      <c r="HH63" s="196"/>
      <c r="HI63" s="196"/>
      <c r="HJ63" s="196"/>
      <c r="HK63" s="196"/>
      <c r="HM63" s="196"/>
      <c r="HN63" s="196"/>
      <c r="HO63" s="196"/>
      <c r="HP63" s="196"/>
      <c r="HQ63" s="196"/>
      <c r="HR63" s="196"/>
      <c r="HS63" s="196"/>
    </row>
    <row r="64" spans="6:227" x14ac:dyDescent="0.25">
      <c r="HE64" s="196"/>
      <c r="HF64" s="196"/>
      <c r="HG64" s="196"/>
      <c r="HH64" s="196"/>
      <c r="HI64" s="196"/>
      <c r="HJ64" s="196"/>
      <c r="HK64" s="196"/>
      <c r="HM64" s="196"/>
      <c r="HN64" s="196"/>
      <c r="HO64" s="196"/>
      <c r="HP64" s="196"/>
      <c r="HQ64" s="196"/>
      <c r="HR64" s="196"/>
      <c r="HS64" s="196"/>
    </row>
    <row r="65" spans="213:227" x14ac:dyDescent="0.25">
      <c r="HE65" s="196"/>
      <c r="HF65" s="196"/>
      <c r="HG65" s="196"/>
      <c r="HH65" s="196"/>
      <c r="HI65" s="196"/>
      <c r="HJ65" s="196"/>
      <c r="HK65" s="196"/>
      <c r="HM65" s="196"/>
      <c r="HN65" s="196"/>
      <c r="HO65" s="196"/>
      <c r="HP65" s="196"/>
      <c r="HQ65" s="196"/>
      <c r="HR65" s="196"/>
      <c r="HS65" s="196"/>
    </row>
    <row r="66" spans="213:227" x14ac:dyDescent="0.25">
      <c r="HE66" s="196"/>
      <c r="HF66" s="196"/>
      <c r="HG66" s="196"/>
      <c r="HH66" s="196"/>
      <c r="HI66" s="196"/>
      <c r="HJ66" s="196"/>
      <c r="HK66" s="196"/>
      <c r="HM66" s="196"/>
      <c r="HN66" s="196"/>
      <c r="HO66" s="196"/>
      <c r="HP66" s="196"/>
      <c r="HQ66" s="196"/>
      <c r="HR66" s="196"/>
      <c r="HS66" s="196"/>
    </row>
    <row r="67" spans="213:227" x14ac:dyDescent="0.25">
      <c r="HE67" s="196"/>
      <c r="HF67" s="196"/>
      <c r="HG67" s="196"/>
      <c r="HH67" s="196"/>
      <c r="HI67" s="196"/>
      <c r="HJ67" s="196"/>
      <c r="HK67" s="196"/>
      <c r="HM67" s="196"/>
      <c r="HN67" s="196"/>
      <c r="HO67" s="196"/>
      <c r="HP67" s="196"/>
      <c r="HQ67" s="196"/>
      <c r="HR67" s="196"/>
      <c r="HS67" s="196"/>
    </row>
    <row r="68" spans="213:227" x14ac:dyDescent="0.25">
      <c r="HE68" s="196"/>
      <c r="HF68" s="196"/>
      <c r="HG68" s="196"/>
      <c r="HH68" s="196"/>
      <c r="HI68" s="196"/>
      <c r="HJ68" s="196"/>
      <c r="HK68" s="196"/>
      <c r="HM68" s="196"/>
      <c r="HN68" s="196"/>
      <c r="HO68" s="196"/>
      <c r="HP68" s="196"/>
      <c r="HQ68" s="196"/>
      <c r="HR68" s="196"/>
      <c r="HS68" s="196"/>
    </row>
    <row r="69" spans="213:227" x14ac:dyDescent="0.25">
      <c r="HE69" s="196"/>
      <c r="HF69" s="196"/>
      <c r="HG69" s="196"/>
      <c r="HH69" s="196"/>
      <c r="HI69" s="196"/>
      <c r="HJ69" s="196"/>
      <c r="HK69" s="196"/>
      <c r="HM69" s="196"/>
      <c r="HN69" s="196"/>
      <c r="HO69" s="196"/>
      <c r="HP69" s="196"/>
      <c r="HQ69" s="196"/>
      <c r="HR69" s="196"/>
      <c r="HS69" s="196"/>
    </row>
    <row r="70" spans="213:227" x14ac:dyDescent="0.25">
      <c r="HE70" s="196"/>
      <c r="HF70" s="196"/>
      <c r="HG70" s="196"/>
      <c r="HH70" s="196"/>
      <c r="HI70" s="196"/>
      <c r="HJ70" s="196"/>
      <c r="HK70" s="196"/>
      <c r="HM70" s="196"/>
      <c r="HN70" s="196"/>
      <c r="HO70" s="196"/>
      <c r="HP70" s="196"/>
      <c r="HQ70" s="196"/>
      <c r="HR70" s="196"/>
      <c r="HS70" s="196"/>
    </row>
    <row r="71" spans="213:227" x14ac:dyDescent="0.25">
      <c r="HE71" s="196"/>
      <c r="HF71" s="196"/>
      <c r="HG71" s="196"/>
      <c r="HH71" s="196"/>
      <c r="HI71" s="196"/>
      <c r="HJ71" s="196"/>
      <c r="HK71" s="196"/>
      <c r="HM71" s="196"/>
      <c r="HN71" s="196"/>
      <c r="HO71" s="196"/>
      <c r="HP71" s="196"/>
      <c r="HQ71" s="196"/>
      <c r="HR71" s="196"/>
      <c r="HS71" s="196"/>
    </row>
    <row r="72" spans="213:227" x14ac:dyDescent="0.25">
      <c r="HE72" s="196"/>
      <c r="HF72" s="196"/>
      <c r="HG72" s="196"/>
      <c r="HH72" s="196"/>
      <c r="HI72" s="196"/>
      <c r="HJ72" s="196"/>
      <c r="HK72" s="196"/>
      <c r="HM72" s="196"/>
      <c r="HN72" s="196"/>
      <c r="HO72" s="196"/>
      <c r="HP72" s="196"/>
      <c r="HQ72" s="196"/>
      <c r="HR72" s="196"/>
      <c r="HS72" s="196"/>
    </row>
    <row r="73" spans="213:227" x14ac:dyDescent="0.25">
      <c r="HE73" s="196"/>
      <c r="HF73" s="196"/>
      <c r="HG73" s="196"/>
      <c r="HH73" s="196"/>
      <c r="HI73" s="196"/>
      <c r="HJ73" s="196"/>
      <c r="HK73" s="196"/>
      <c r="HM73" s="196"/>
      <c r="HN73" s="196"/>
      <c r="HO73" s="196"/>
      <c r="HP73" s="196"/>
      <c r="HQ73" s="196"/>
      <c r="HR73" s="196"/>
      <c r="HS73" s="196"/>
    </row>
    <row r="74" spans="213:227" x14ac:dyDescent="0.25">
      <c r="HE74" s="196"/>
      <c r="HF74" s="196"/>
      <c r="HG74" s="196"/>
      <c r="HH74" s="196"/>
      <c r="HI74" s="196"/>
      <c r="HJ74" s="196"/>
      <c r="HK74" s="196"/>
      <c r="HM74" s="196"/>
      <c r="HN74" s="196"/>
      <c r="HO74" s="196"/>
      <c r="HP74" s="196"/>
      <c r="HQ74" s="196"/>
      <c r="HR74" s="196"/>
      <c r="HS74" s="196"/>
    </row>
    <row r="75" spans="213:227" x14ac:dyDescent="0.25">
      <c r="HE75" s="196"/>
      <c r="HF75" s="196"/>
      <c r="HG75" s="196"/>
      <c r="HH75" s="196"/>
      <c r="HI75" s="196"/>
      <c r="HJ75" s="196"/>
      <c r="HK75" s="196"/>
      <c r="HM75" s="196"/>
      <c r="HN75" s="196"/>
      <c r="HO75" s="196"/>
      <c r="HP75" s="196"/>
      <c r="HQ75" s="196"/>
      <c r="HR75" s="196"/>
      <c r="HS75" s="196"/>
    </row>
    <row r="76" spans="213:227" x14ac:dyDescent="0.25">
      <c r="HE76" s="196"/>
      <c r="HF76" s="196"/>
      <c r="HG76" s="196"/>
      <c r="HH76" s="196"/>
      <c r="HI76" s="196"/>
      <c r="HJ76" s="196"/>
      <c r="HK76" s="196"/>
      <c r="HM76" s="196"/>
      <c r="HN76" s="196"/>
      <c r="HO76" s="196"/>
      <c r="HP76" s="196"/>
      <c r="HQ76" s="196"/>
      <c r="HR76" s="196"/>
      <c r="HS76" s="196"/>
    </row>
    <row r="77" spans="213:227" x14ac:dyDescent="0.25">
      <c r="HE77" s="196"/>
      <c r="HF77" s="196"/>
      <c r="HG77" s="196"/>
      <c r="HH77" s="196"/>
      <c r="HI77" s="196"/>
      <c r="HJ77" s="196"/>
      <c r="HK77" s="196"/>
      <c r="HM77" s="196"/>
      <c r="HN77" s="196"/>
      <c r="HO77" s="196"/>
      <c r="HP77" s="196"/>
      <c r="HQ77" s="196"/>
      <c r="HR77" s="196"/>
      <c r="HS77" s="196"/>
    </row>
    <row r="78" spans="213:227" x14ac:dyDescent="0.25">
      <c r="HE78" s="196"/>
      <c r="HF78" s="196"/>
      <c r="HG78" s="196"/>
      <c r="HH78" s="196"/>
      <c r="HI78" s="196"/>
      <c r="HJ78" s="196"/>
      <c r="HK78" s="196"/>
      <c r="HM78" s="196"/>
      <c r="HN78" s="196"/>
      <c r="HO78" s="196"/>
      <c r="HP78" s="196"/>
      <c r="HQ78" s="196"/>
      <c r="HR78" s="196"/>
      <c r="HS78" s="196"/>
    </row>
    <row r="79" spans="213:227" x14ac:dyDescent="0.25">
      <c r="HE79" s="196"/>
      <c r="HF79" s="196"/>
      <c r="HG79" s="196"/>
      <c r="HH79" s="196"/>
      <c r="HI79" s="196"/>
      <c r="HJ79" s="196"/>
      <c r="HK79" s="196"/>
      <c r="HM79" s="196"/>
      <c r="HN79" s="196"/>
      <c r="HO79" s="196"/>
      <c r="HP79" s="196"/>
      <c r="HQ79" s="196"/>
      <c r="HR79" s="196"/>
      <c r="HS79" s="196"/>
    </row>
    <row r="80" spans="213:227" x14ac:dyDescent="0.25">
      <c r="HE80" s="196"/>
      <c r="HF80" s="196"/>
      <c r="HG80" s="196"/>
      <c r="HH80" s="196"/>
      <c r="HI80" s="196"/>
      <c r="HJ80" s="196"/>
      <c r="HK80" s="196"/>
      <c r="HM80" s="196"/>
      <c r="HN80" s="196"/>
      <c r="HO80" s="196"/>
      <c r="HP80" s="196"/>
      <c r="HQ80" s="196"/>
      <c r="HR80" s="196"/>
      <c r="HS80" s="196"/>
    </row>
    <row r="81" spans="213:227" x14ac:dyDescent="0.25">
      <c r="HE81" s="196"/>
      <c r="HF81" s="196"/>
      <c r="HG81" s="196"/>
      <c r="HH81" s="196"/>
      <c r="HI81" s="196"/>
      <c r="HJ81" s="196"/>
      <c r="HK81" s="196"/>
      <c r="HM81" s="196"/>
      <c r="HN81" s="196"/>
      <c r="HO81" s="196"/>
      <c r="HP81" s="196"/>
      <c r="HQ81" s="196"/>
      <c r="HR81" s="196"/>
      <c r="HS81" s="196"/>
    </row>
    <row r="82" spans="213:227" x14ac:dyDescent="0.25">
      <c r="HE82" s="196"/>
      <c r="HF82" s="196"/>
      <c r="HG82" s="196"/>
      <c r="HH82" s="196"/>
      <c r="HI82" s="196"/>
      <c r="HJ82" s="196"/>
      <c r="HK82" s="196"/>
      <c r="HM82" s="196"/>
      <c r="HN82" s="196"/>
      <c r="HO82" s="196"/>
      <c r="HP82" s="196"/>
      <c r="HQ82" s="196"/>
      <c r="HR82" s="196"/>
      <c r="HS82" s="196"/>
    </row>
    <row r="83" spans="213:227" x14ac:dyDescent="0.25">
      <c r="HE83" s="196"/>
      <c r="HF83" s="196"/>
      <c r="HG83" s="196"/>
      <c r="HH83" s="196"/>
      <c r="HI83" s="196"/>
      <c r="HJ83" s="196"/>
      <c r="HK83" s="196"/>
      <c r="HM83" s="196"/>
      <c r="HN83" s="196"/>
      <c r="HO83" s="196"/>
      <c r="HP83" s="196"/>
      <c r="HQ83" s="196"/>
      <c r="HR83" s="196"/>
      <c r="HS83" s="196"/>
    </row>
    <row r="84" spans="213:227" x14ac:dyDescent="0.25">
      <c r="HE84" s="196"/>
      <c r="HF84" s="196"/>
      <c r="HG84" s="196"/>
      <c r="HH84" s="196"/>
      <c r="HI84" s="196"/>
      <c r="HJ84" s="196"/>
      <c r="HK84" s="196"/>
      <c r="HM84" s="196"/>
      <c r="HN84" s="196"/>
      <c r="HO84" s="196"/>
      <c r="HP84" s="196"/>
      <c r="HQ84" s="196"/>
      <c r="HR84" s="196"/>
      <c r="HS84" s="196"/>
    </row>
    <row r="85" spans="213:227" x14ac:dyDescent="0.25">
      <c r="HE85" s="196"/>
      <c r="HF85" s="196"/>
      <c r="HG85" s="196"/>
      <c r="HH85" s="196"/>
      <c r="HI85" s="196"/>
      <c r="HJ85" s="196"/>
      <c r="HK85" s="196"/>
      <c r="HM85" s="196"/>
      <c r="HN85" s="196"/>
      <c r="HO85" s="196"/>
      <c r="HP85" s="196"/>
      <c r="HQ85" s="196"/>
      <c r="HR85" s="196"/>
      <c r="HS85" s="196"/>
    </row>
    <row r="86" spans="213:227" x14ac:dyDescent="0.25">
      <c r="HE86" s="196"/>
      <c r="HF86" s="196"/>
      <c r="HG86" s="196"/>
      <c r="HH86" s="196"/>
      <c r="HI86" s="196"/>
      <c r="HJ86" s="196"/>
      <c r="HK86" s="196"/>
      <c r="HM86" s="196"/>
      <c r="HN86" s="196"/>
      <c r="HO86" s="196"/>
      <c r="HP86" s="196"/>
      <c r="HQ86" s="196"/>
      <c r="HR86" s="196"/>
      <c r="HS86" s="196"/>
    </row>
    <row r="87" spans="213:227" x14ac:dyDescent="0.25">
      <c r="HE87" s="196"/>
      <c r="HF87" s="196"/>
      <c r="HG87" s="196"/>
      <c r="HH87" s="196"/>
      <c r="HI87" s="196"/>
      <c r="HJ87" s="196"/>
      <c r="HK87" s="196"/>
      <c r="HM87" s="196"/>
      <c r="HN87" s="196"/>
      <c r="HO87" s="196"/>
      <c r="HP87" s="196"/>
      <c r="HQ87" s="196"/>
      <c r="HR87" s="196"/>
      <c r="HS87" s="196"/>
    </row>
    <row r="88" spans="213:227" x14ac:dyDescent="0.25">
      <c r="HE88" s="196"/>
      <c r="HF88" s="196"/>
      <c r="HG88" s="196"/>
      <c r="HH88" s="196"/>
      <c r="HI88" s="196"/>
      <c r="HJ88" s="196"/>
      <c r="HK88" s="196"/>
      <c r="HM88" s="196"/>
      <c r="HN88" s="196"/>
      <c r="HO88" s="196"/>
      <c r="HP88" s="196"/>
      <c r="HQ88" s="196"/>
      <c r="HR88" s="196"/>
      <c r="HS88" s="196"/>
    </row>
    <row r="89" spans="213:227" x14ac:dyDescent="0.25">
      <c r="HE89" s="196"/>
      <c r="HF89" s="196"/>
      <c r="HG89" s="196"/>
      <c r="HH89" s="196"/>
      <c r="HI89" s="196"/>
      <c r="HJ89" s="196"/>
      <c r="HK89" s="196"/>
      <c r="HM89" s="196"/>
      <c r="HN89" s="196"/>
      <c r="HO89" s="196"/>
      <c r="HP89" s="196"/>
      <c r="HQ89" s="196"/>
      <c r="HR89" s="196"/>
      <c r="HS89" s="196"/>
    </row>
    <row r="90" spans="213:227" x14ac:dyDescent="0.25">
      <c r="HE90" s="196"/>
      <c r="HF90" s="196"/>
      <c r="HG90" s="196"/>
      <c r="HH90" s="196"/>
      <c r="HI90" s="196"/>
      <c r="HJ90" s="196"/>
      <c r="HK90" s="196"/>
      <c r="HM90" s="196"/>
      <c r="HN90" s="196"/>
      <c r="HO90" s="196"/>
      <c r="HP90" s="196"/>
      <c r="HQ90" s="196"/>
      <c r="HR90" s="196"/>
      <c r="HS90" s="196"/>
    </row>
    <row r="91" spans="213:227" x14ac:dyDescent="0.25">
      <c r="HE91" s="196"/>
      <c r="HF91" s="196"/>
      <c r="HG91" s="196"/>
      <c r="HH91" s="196"/>
      <c r="HI91" s="196"/>
      <c r="HJ91" s="196"/>
      <c r="HK91" s="196"/>
      <c r="HM91" s="196"/>
      <c r="HN91" s="196"/>
      <c r="HO91" s="196"/>
      <c r="HP91" s="196"/>
      <c r="HQ91" s="196"/>
      <c r="HR91" s="196"/>
      <c r="HS91" s="196"/>
    </row>
    <row r="92" spans="213:227" x14ac:dyDescent="0.25">
      <c r="HE92" s="196"/>
      <c r="HF92" s="196"/>
      <c r="HG92" s="196"/>
      <c r="HH92" s="196"/>
      <c r="HI92" s="196"/>
      <c r="HJ92" s="196"/>
      <c r="HK92" s="196"/>
      <c r="HM92" s="196"/>
      <c r="HN92" s="196"/>
      <c r="HO92" s="196"/>
      <c r="HP92" s="196"/>
      <c r="HQ92" s="196"/>
      <c r="HR92" s="196"/>
      <c r="HS92" s="196"/>
    </row>
    <row r="93" spans="213:227" x14ac:dyDescent="0.25">
      <c r="HE93" s="196"/>
      <c r="HF93" s="196"/>
      <c r="HG93" s="196"/>
      <c r="HH93" s="196"/>
      <c r="HI93" s="196"/>
      <c r="HJ93" s="196"/>
      <c r="HK93" s="196"/>
      <c r="HM93" s="196"/>
      <c r="HN93" s="196"/>
      <c r="HO93" s="196"/>
      <c r="HP93" s="196"/>
      <c r="HQ93" s="196"/>
      <c r="HR93" s="196"/>
      <c r="HS93" s="196"/>
    </row>
    <row r="94" spans="213:227" x14ac:dyDescent="0.25">
      <c r="HE94" s="196"/>
      <c r="HF94" s="196"/>
      <c r="HG94" s="196"/>
      <c r="HH94" s="196"/>
      <c r="HI94" s="196"/>
      <c r="HJ94" s="196"/>
      <c r="HK94" s="196"/>
      <c r="HM94" s="196"/>
      <c r="HN94" s="196"/>
      <c r="HO94" s="196"/>
      <c r="HP94" s="196"/>
      <c r="HQ94" s="196"/>
      <c r="HR94" s="196"/>
      <c r="HS94" s="196"/>
    </row>
    <row r="95" spans="213:227" x14ac:dyDescent="0.25">
      <c r="HE95" s="196"/>
      <c r="HF95" s="196"/>
      <c r="HG95" s="196"/>
      <c r="HH95" s="196"/>
      <c r="HI95" s="196"/>
      <c r="HJ95" s="196"/>
      <c r="HK95" s="196"/>
      <c r="HM95" s="196"/>
      <c r="HN95" s="196"/>
      <c r="HO95" s="196"/>
      <c r="HP95" s="196"/>
      <c r="HQ95" s="196"/>
      <c r="HR95" s="196"/>
      <c r="HS95" s="196"/>
    </row>
    <row r="96" spans="213:227" x14ac:dyDescent="0.25">
      <c r="HE96" s="196"/>
      <c r="HF96" s="196"/>
      <c r="HG96" s="196"/>
      <c r="HH96" s="196"/>
      <c r="HI96" s="196"/>
      <c r="HJ96" s="196"/>
      <c r="HK96" s="196"/>
      <c r="HM96" s="196"/>
      <c r="HN96" s="196"/>
      <c r="HO96" s="196"/>
      <c r="HP96" s="196"/>
      <c r="HQ96" s="196"/>
      <c r="HR96" s="196"/>
      <c r="HS96" s="196"/>
    </row>
    <row r="97" spans="213:227" x14ac:dyDescent="0.25">
      <c r="HE97" s="196"/>
      <c r="HF97" s="196"/>
      <c r="HG97" s="196"/>
      <c r="HH97" s="196"/>
      <c r="HI97" s="196"/>
      <c r="HJ97" s="196"/>
      <c r="HK97" s="196"/>
      <c r="HM97" s="196"/>
      <c r="HN97" s="196"/>
      <c r="HO97" s="196"/>
      <c r="HP97" s="196"/>
      <c r="HQ97" s="196"/>
      <c r="HR97" s="196"/>
      <c r="HS97" s="196"/>
    </row>
    <row r="98" spans="213:227" x14ac:dyDescent="0.25">
      <c r="HE98" s="196"/>
      <c r="HF98" s="196"/>
      <c r="HG98" s="196"/>
      <c r="HH98" s="196"/>
      <c r="HI98" s="196"/>
      <c r="HJ98" s="196"/>
      <c r="HK98" s="196"/>
      <c r="HM98" s="196"/>
      <c r="HN98" s="196"/>
      <c r="HO98" s="196"/>
      <c r="HP98" s="196"/>
      <c r="HQ98" s="196"/>
      <c r="HR98" s="196"/>
      <c r="HS98" s="196"/>
    </row>
    <row r="99" spans="213:227" x14ac:dyDescent="0.25">
      <c r="HE99" s="196"/>
      <c r="HF99" s="196"/>
      <c r="HG99" s="196"/>
      <c r="HH99" s="196"/>
      <c r="HI99" s="196"/>
      <c r="HJ99" s="196"/>
      <c r="HK99" s="196"/>
      <c r="HM99" s="196"/>
      <c r="HN99" s="196"/>
      <c r="HO99" s="196"/>
      <c r="HP99" s="196"/>
      <c r="HQ99" s="196"/>
      <c r="HR99" s="196"/>
      <c r="HS99" s="196"/>
    </row>
    <row r="100" spans="213:227" x14ac:dyDescent="0.25">
      <c r="HE100" s="196"/>
      <c r="HF100" s="196"/>
      <c r="HG100" s="196"/>
      <c r="HH100" s="196"/>
      <c r="HI100" s="196"/>
      <c r="HJ100" s="196"/>
      <c r="HK100" s="196"/>
      <c r="HM100" s="196"/>
      <c r="HN100" s="196"/>
      <c r="HO100" s="196"/>
      <c r="HP100" s="196"/>
      <c r="HQ100" s="196"/>
      <c r="HR100" s="196"/>
      <c r="HS100" s="196"/>
    </row>
    <row r="101" spans="213:227" x14ac:dyDescent="0.25">
      <c r="HE101" s="196"/>
      <c r="HF101" s="196"/>
      <c r="HG101" s="196"/>
      <c r="HH101" s="196"/>
      <c r="HI101" s="196"/>
      <c r="HJ101" s="196"/>
      <c r="HK101" s="196"/>
      <c r="HM101" s="196"/>
      <c r="HN101" s="196"/>
      <c r="HO101" s="196"/>
      <c r="HP101" s="196"/>
      <c r="HQ101" s="196"/>
      <c r="HR101" s="196"/>
      <c r="HS101" s="196"/>
    </row>
    <row r="102" spans="213:227" x14ac:dyDescent="0.25">
      <c r="HE102" s="196"/>
      <c r="HF102" s="196"/>
      <c r="HG102" s="196"/>
      <c r="HH102" s="196"/>
      <c r="HI102" s="196"/>
      <c r="HJ102" s="196"/>
      <c r="HK102" s="196"/>
      <c r="HM102" s="196"/>
      <c r="HN102" s="196"/>
      <c r="HO102" s="196"/>
      <c r="HP102" s="196"/>
      <c r="HQ102" s="196"/>
      <c r="HR102" s="196"/>
      <c r="HS102" s="196"/>
    </row>
    <row r="103" spans="213:227" x14ac:dyDescent="0.25">
      <c r="HE103" s="196"/>
      <c r="HF103" s="196"/>
      <c r="HG103" s="196"/>
      <c r="HH103" s="196"/>
      <c r="HI103" s="196"/>
      <c r="HJ103" s="196"/>
      <c r="HK103" s="196"/>
      <c r="HM103" s="196"/>
      <c r="HN103" s="196"/>
      <c r="HO103" s="196"/>
      <c r="HP103" s="196"/>
      <c r="HQ103" s="196"/>
      <c r="HR103" s="196"/>
      <c r="HS103" s="196"/>
    </row>
    <row r="104" spans="213:227" x14ac:dyDescent="0.25">
      <c r="HE104" s="196"/>
      <c r="HF104" s="196"/>
      <c r="HG104" s="196"/>
      <c r="HH104" s="196"/>
      <c r="HI104" s="196"/>
      <c r="HJ104" s="196"/>
      <c r="HK104" s="196"/>
      <c r="HM104" s="196"/>
      <c r="HN104" s="196"/>
      <c r="HO104" s="196"/>
      <c r="HP104" s="196"/>
      <c r="HQ104" s="196"/>
      <c r="HR104" s="196"/>
      <c r="HS104" s="196"/>
    </row>
    <row r="105" spans="213:227" x14ac:dyDescent="0.25">
      <c r="HE105" s="196"/>
      <c r="HF105" s="196"/>
      <c r="HG105" s="196"/>
      <c r="HH105" s="196"/>
      <c r="HI105" s="196"/>
      <c r="HJ105" s="196"/>
      <c r="HK105" s="196"/>
      <c r="HM105" s="196"/>
      <c r="HN105" s="196"/>
      <c r="HO105" s="196"/>
      <c r="HP105" s="196"/>
      <c r="HQ105" s="196"/>
      <c r="HR105" s="196"/>
      <c r="HS105" s="196"/>
    </row>
    <row r="106" spans="213:227" x14ac:dyDescent="0.25">
      <c r="HE106" s="196"/>
      <c r="HF106" s="196"/>
      <c r="HG106" s="196"/>
      <c r="HH106" s="196"/>
      <c r="HI106" s="196"/>
      <c r="HJ106" s="196"/>
      <c r="HK106" s="196"/>
      <c r="HM106" s="196"/>
      <c r="HN106" s="196"/>
      <c r="HO106" s="196"/>
      <c r="HP106" s="196"/>
      <c r="HQ106" s="196"/>
      <c r="HR106" s="196"/>
      <c r="HS106" s="196"/>
    </row>
    <row r="107" spans="213:227" x14ac:dyDescent="0.25">
      <c r="HE107" s="196"/>
      <c r="HF107" s="196"/>
      <c r="HG107" s="196"/>
      <c r="HH107" s="196"/>
      <c r="HI107" s="196"/>
      <c r="HJ107" s="196"/>
      <c r="HK107" s="196"/>
      <c r="HM107" s="196"/>
      <c r="HN107" s="196"/>
      <c r="HO107" s="196"/>
      <c r="HP107" s="196"/>
      <c r="HQ107" s="196"/>
      <c r="HR107" s="196"/>
      <c r="HS107" s="196"/>
    </row>
    <row r="108" spans="213:227" x14ac:dyDescent="0.25">
      <c r="HE108" s="196"/>
      <c r="HF108" s="196"/>
      <c r="HG108" s="196"/>
      <c r="HH108" s="196"/>
      <c r="HI108" s="196"/>
      <c r="HJ108" s="196"/>
      <c r="HK108" s="196"/>
      <c r="HM108" s="196"/>
      <c r="HN108" s="196"/>
      <c r="HO108" s="196"/>
      <c r="HP108" s="196"/>
      <c r="HQ108" s="196"/>
      <c r="HR108" s="196"/>
      <c r="HS108" s="196"/>
    </row>
    <row r="109" spans="213:227" x14ac:dyDescent="0.25">
      <c r="HE109" s="196"/>
      <c r="HF109" s="196"/>
      <c r="HG109" s="196"/>
      <c r="HH109" s="196"/>
      <c r="HI109" s="196"/>
      <c r="HJ109" s="196"/>
      <c r="HK109" s="196"/>
      <c r="HM109" s="196"/>
      <c r="HN109" s="196"/>
      <c r="HO109" s="196"/>
      <c r="HP109" s="196"/>
      <c r="HQ109" s="196"/>
      <c r="HR109" s="196"/>
      <c r="HS109" s="196"/>
    </row>
    <row r="110" spans="213:227" x14ac:dyDescent="0.25">
      <c r="HE110" s="196"/>
      <c r="HF110" s="196"/>
      <c r="HG110" s="196"/>
      <c r="HH110" s="196"/>
      <c r="HI110" s="196"/>
      <c r="HJ110" s="196"/>
      <c r="HK110" s="196"/>
      <c r="HM110" s="196"/>
      <c r="HN110" s="196"/>
      <c r="HO110" s="196"/>
      <c r="HP110" s="196"/>
      <c r="HQ110" s="196"/>
      <c r="HR110" s="196"/>
      <c r="HS110" s="196"/>
    </row>
    <row r="111" spans="213:227" x14ac:dyDescent="0.25">
      <c r="HE111" s="196"/>
      <c r="HF111" s="196"/>
      <c r="HG111" s="196"/>
      <c r="HH111" s="196"/>
      <c r="HI111" s="196"/>
      <c r="HJ111" s="196"/>
      <c r="HK111" s="196"/>
      <c r="HM111" s="196"/>
      <c r="HN111" s="196"/>
      <c r="HO111" s="196"/>
      <c r="HP111" s="196"/>
      <c r="HQ111" s="196"/>
      <c r="HR111" s="196"/>
      <c r="HS111" s="196"/>
    </row>
    <row r="112" spans="213:227" x14ac:dyDescent="0.25">
      <c r="HE112" s="196"/>
      <c r="HF112" s="196"/>
      <c r="HG112" s="196"/>
      <c r="HH112" s="196"/>
      <c r="HI112" s="196"/>
      <c r="HJ112" s="196"/>
      <c r="HK112" s="196"/>
      <c r="HM112" s="196"/>
      <c r="HN112" s="196"/>
      <c r="HO112" s="196"/>
      <c r="HP112" s="196"/>
      <c r="HQ112" s="196"/>
      <c r="HR112" s="196"/>
      <c r="HS112" s="196"/>
    </row>
    <row r="113" spans="213:227" x14ac:dyDescent="0.25">
      <c r="HE113" s="196"/>
      <c r="HF113" s="196"/>
      <c r="HG113" s="196"/>
      <c r="HH113" s="196"/>
      <c r="HI113" s="196"/>
      <c r="HJ113" s="196"/>
      <c r="HK113" s="196"/>
      <c r="HM113" s="196"/>
      <c r="HN113" s="196"/>
      <c r="HO113" s="196"/>
      <c r="HP113" s="196"/>
      <c r="HQ113" s="196"/>
      <c r="HR113" s="196"/>
      <c r="HS113" s="196"/>
    </row>
    <row r="114" spans="213:227" x14ac:dyDescent="0.25">
      <c r="HE114" s="196"/>
      <c r="HF114" s="196"/>
      <c r="HG114" s="196"/>
      <c r="HH114" s="196"/>
      <c r="HI114" s="196"/>
      <c r="HJ114" s="196"/>
      <c r="HK114" s="196"/>
      <c r="HM114" s="196"/>
      <c r="HN114" s="196"/>
      <c r="HO114" s="196"/>
      <c r="HP114" s="196"/>
      <c r="HQ114" s="196"/>
      <c r="HR114" s="196"/>
      <c r="HS114" s="196"/>
    </row>
    <row r="115" spans="213:227" x14ac:dyDescent="0.25">
      <c r="HE115" s="196"/>
      <c r="HF115" s="196"/>
      <c r="HG115" s="196"/>
      <c r="HH115" s="196"/>
      <c r="HI115" s="196"/>
      <c r="HJ115" s="196"/>
      <c r="HK115" s="196"/>
      <c r="HM115" s="196"/>
      <c r="HN115" s="196"/>
      <c r="HO115" s="196"/>
      <c r="HP115" s="196"/>
      <c r="HQ115" s="196"/>
      <c r="HR115" s="196"/>
      <c r="HS115" s="196"/>
    </row>
    <row r="116" spans="213:227" x14ac:dyDescent="0.25">
      <c r="HE116" s="196"/>
      <c r="HF116" s="196"/>
      <c r="HG116" s="196"/>
      <c r="HH116" s="196"/>
      <c r="HI116" s="196"/>
      <c r="HJ116" s="196"/>
      <c r="HK116" s="196"/>
      <c r="HM116" s="196"/>
      <c r="HN116" s="196"/>
      <c r="HO116" s="196"/>
      <c r="HP116" s="196"/>
      <c r="HQ116" s="196"/>
      <c r="HR116" s="196"/>
      <c r="HS116" s="196"/>
    </row>
    <row r="117" spans="213:227" x14ac:dyDescent="0.25">
      <c r="HE117" s="196"/>
      <c r="HF117" s="196"/>
      <c r="HG117" s="196"/>
      <c r="HH117" s="196"/>
      <c r="HI117" s="196"/>
      <c r="HJ117" s="196"/>
      <c r="HK117" s="196"/>
      <c r="HM117" s="196"/>
      <c r="HN117" s="196"/>
      <c r="HO117" s="196"/>
      <c r="HP117" s="196"/>
      <c r="HQ117" s="196"/>
      <c r="HR117" s="196"/>
      <c r="HS117" s="196"/>
    </row>
    <row r="118" spans="213:227" x14ac:dyDescent="0.25">
      <c r="HE118" s="196"/>
      <c r="HF118" s="196"/>
      <c r="HG118" s="196"/>
      <c r="HH118" s="196"/>
      <c r="HI118" s="196"/>
      <c r="HJ118" s="196"/>
      <c r="HK118" s="196"/>
      <c r="HM118" s="196"/>
      <c r="HN118" s="196"/>
      <c r="HO118" s="196"/>
      <c r="HP118" s="196"/>
      <c r="HQ118" s="196"/>
      <c r="HR118" s="196"/>
      <c r="HS118" s="196"/>
    </row>
    <row r="119" spans="213:227" x14ac:dyDescent="0.25">
      <c r="HE119" s="196"/>
      <c r="HF119" s="196"/>
      <c r="HG119" s="196"/>
      <c r="HH119" s="196"/>
      <c r="HI119" s="196"/>
      <c r="HJ119" s="196"/>
      <c r="HK119" s="196"/>
      <c r="HM119" s="196"/>
      <c r="HN119" s="196"/>
      <c r="HO119" s="196"/>
      <c r="HP119" s="196"/>
      <c r="HQ119" s="196"/>
      <c r="HR119" s="196"/>
      <c r="HS119" s="196"/>
    </row>
    <row r="120" spans="213:227" x14ac:dyDescent="0.25">
      <c r="HE120" s="196"/>
      <c r="HF120" s="196"/>
      <c r="HG120" s="196"/>
      <c r="HH120" s="196"/>
      <c r="HI120" s="196"/>
      <c r="HJ120" s="196"/>
      <c r="HK120" s="196"/>
      <c r="HM120" s="196"/>
      <c r="HN120" s="196"/>
      <c r="HO120" s="196"/>
      <c r="HP120" s="196"/>
      <c r="HQ120" s="196"/>
      <c r="HR120" s="196"/>
      <c r="HS120" s="196"/>
    </row>
    <row r="121" spans="213:227" x14ac:dyDescent="0.25">
      <c r="HE121" s="196"/>
      <c r="HF121" s="196"/>
      <c r="HG121" s="196"/>
      <c r="HH121" s="196"/>
      <c r="HI121" s="196"/>
      <c r="HJ121" s="196"/>
      <c r="HK121" s="196"/>
      <c r="HM121" s="196"/>
      <c r="HN121" s="196"/>
      <c r="HO121" s="196"/>
      <c r="HP121" s="196"/>
      <c r="HQ121" s="196"/>
      <c r="HR121" s="196"/>
      <c r="HS121" s="196"/>
    </row>
    <row r="122" spans="213:227" x14ac:dyDescent="0.25">
      <c r="HE122" s="196"/>
      <c r="HF122" s="196"/>
      <c r="HG122" s="196"/>
      <c r="HH122" s="196"/>
      <c r="HI122" s="196"/>
      <c r="HJ122" s="196"/>
      <c r="HK122" s="196"/>
      <c r="HM122" s="196"/>
      <c r="HN122" s="196"/>
      <c r="HO122" s="196"/>
      <c r="HP122" s="196"/>
      <c r="HQ122" s="196"/>
      <c r="HR122" s="196"/>
      <c r="HS122" s="196"/>
    </row>
    <row r="123" spans="213:227" x14ac:dyDescent="0.25">
      <c r="HE123" s="196"/>
      <c r="HF123" s="196"/>
      <c r="HG123" s="196"/>
      <c r="HH123" s="196"/>
      <c r="HI123" s="196"/>
      <c r="HJ123" s="196"/>
      <c r="HK123" s="196"/>
      <c r="HM123" s="196"/>
      <c r="HN123" s="196"/>
      <c r="HO123" s="196"/>
      <c r="HP123" s="196"/>
      <c r="HQ123" s="196"/>
      <c r="HR123" s="196"/>
      <c r="HS123" s="196"/>
    </row>
    <row r="124" spans="213:227" x14ac:dyDescent="0.25">
      <c r="HE124" s="196"/>
      <c r="HF124" s="196"/>
      <c r="HG124" s="196"/>
      <c r="HH124" s="196"/>
      <c r="HI124" s="196"/>
      <c r="HJ124" s="196"/>
      <c r="HK124" s="196"/>
      <c r="HM124" s="196"/>
      <c r="HN124" s="196"/>
      <c r="HO124" s="196"/>
      <c r="HP124" s="196"/>
      <c r="HQ124" s="196"/>
      <c r="HR124" s="196"/>
      <c r="HS124" s="196"/>
    </row>
    <row r="125" spans="213:227" x14ac:dyDescent="0.25">
      <c r="HE125" s="196"/>
      <c r="HF125" s="196"/>
      <c r="HG125" s="196"/>
      <c r="HH125" s="196"/>
      <c r="HI125" s="196"/>
      <c r="HJ125" s="196"/>
      <c r="HK125" s="196"/>
      <c r="HM125" s="196"/>
      <c r="HN125" s="196"/>
      <c r="HO125" s="196"/>
      <c r="HP125" s="196"/>
      <c r="HQ125" s="196"/>
      <c r="HR125" s="196"/>
      <c r="HS125" s="196"/>
    </row>
    <row r="126" spans="213:227" x14ac:dyDescent="0.25">
      <c r="HE126" s="196"/>
      <c r="HF126" s="196"/>
      <c r="HG126" s="196"/>
      <c r="HH126" s="196"/>
      <c r="HI126" s="196"/>
      <c r="HJ126" s="196"/>
      <c r="HK126" s="196"/>
      <c r="HM126" s="196"/>
      <c r="HN126" s="196"/>
      <c r="HO126" s="196"/>
      <c r="HP126" s="196"/>
      <c r="HQ126" s="196"/>
      <c r="HR126" s="196"/>
      <c r="HS126" s="196"/>
    </row>
    <row r="127" spans="213:227" x14ac:dyDescent="0.25">
      <c r="HE127" s="196"/>
      <c r="HF127" s="196"/>
      <c r="HG127" s="196"/>
      <c r="HH127" s="196"/>
      <c r="HI127" s="196"/>
      <c r="HJ127" s="196"/>
      <c r="HK127" s="196"/>
      <c r="HM127" s="196"/>
      <c r="HN127" s="196"/>
      <c r="HO127" s="196"/>
      <c r="HP127" s="196"/>
      <c r="HQ127" s="196"/>
      <c r="HR127" s="196"/>
      <c r="HS127" s="196"/>
    </row>
    <row r="128" spans="213:227" x14ac:dyDescent="0.25">
      <c r="HE128" s="196"/>
      <c r="HF128" s="196"/>
      <c r="HG128" s="196"/>
      <c r="HH128" s="196"/>
      <c r="HI128" s="196"/>
      <c r="HJ128" s="196"/>
      <c r="HK128" s="196"/>
      <c r="HM128" s="196"/>
      <c r="HN128" s="196"/>
      <c r="HO128" s="196"/>
      <c r="HP128" s="196"/>
      <c r="HQ128" s="196"/>
      <c r="HR128" s="196"/>
      <c r="HS128" s="196"/>
    </row>
    <row r="129" spans="213:227" x14ac:dyDescent="0.25">
      <c r="HE129" s="196"/>
      <c r="HF129" s="196"/>
      <c r="HG129" s="196"/>
      <c r="HH129" s="196"/>
      <c r="HI129" s="196"/>
      <c r="HJ129" s="196"/>
      <c r="HK129" s="196"/>
      <c r="HM129" s="196"/>
      <c r="HN129" s="196"/>
      <c r="HO129" s="196"/>
      <c r="HP129" s="196"/>
      <c r="HQ129" s="196"/>
      <c r="HR129" s="196"/>
      <c r="HS129" s="196"/>
    </row>
    <row r="130" spans="213:227" x14ac:dyDescent="0.25">
      <c r="HE130" s="196"/>
      <c r="HF130" s="196"/>
      <c r="HG130" s="196"/>
      <c r="HH130" s="196"/>
      <c r="HI130" s="196"/>
      <c r="HJ130" s="196"/>
      <c r="HK130" s="196"/>
      <c r="HM130" s="196"/>
      <c r="HN130" s="196"/>
      <c r="HO130" s="196"/>
      <c r="HP130" s="196"/>
      <c r="HQ130" s="196"/>
      <c r="HR130" s="196"/>
      <c r="HS130" s="196"/>
    </row>
    <row r="131" spans="213:227" x14ac:dyDescent="0.25">
      <c r="HE131" s="196"/>
      <c r="HF131" s="196"/>
      <c r="HG131" s="196"/>
      <c r="HH131" s="196"/>
      <c r="HI131" s="196"/>
      <c r="HJ131" s="196"/>
      <c r="HK131" s="196"/>
      <c r="HM131" s="196"/>
      <c r="HN131" s="196"/>
      <c r="HO131" s="196"/>
      <c r="HP131" s="196"/>
      <c r="HQ131" s="196"/>
      <c r="HR131" s="196"/>
      <c r="HS131" s="196"/>
    </row>
    <row r="132" spans="213:227" x14ac:dyDescent="0.25">
      <c r="HE132" s="196"/>
      <c r="HF132" s="196"/>
      <c r="HG132" s="196"/>
      <c r="HH132" s="196"/>
      <c r="HI132" s="196"/>
      <c r="HJ132" s="196"/>
      <c r="HK132" s="196"/>
      <c r="HM132" s="196"/>
      <c r="HN132" s="196"/>
      <c r="HO132" s="196"/>
      <c r="HP132" s="196"/>
      <c r="HQ132" s="196"/>
      <c r="HR132" s="196"/>
      <c r="HS132" s="196"/>
    </row>
    <row r="133" spans="213:227" x14ac:dyDescent="0.25">
      <c r="HE133" s="196"/>
      <c r="HF133" s="196"/>
      <c r="HG133" s="196"/>
      <c r="HH133" s="196"/>
      <c r="HI133" s="196"/>
      <c r="HJ133" s="196"/>
      <c r="HK133" s="196"/>
      <c r="HM133" s="196"/>
      <c r="HN133" s="196"/>
      <c r="HO133" s="196"/>
      <c r="HP133" s="196"/>
      <c r="HQ133" s="196"/>
      <c r="HR133" s="196"/>
      <c r="HS133" s="196"/>
    </row>
    <row r="134" spans="213:227" x14ac:dyDescent="0.25">
      <c r="HE134" s="196"/>
      <c r="HF134" s="196"/>
      <c r="HG134" s="196"/>
      <c r="HH134" s="196"/>
      <c r="HI134" s="196"/>
      <c r="HJ134" s="196"/>
      <c r="HK134" s="196"/>
      <c r="HM134" s="196"/>
      <c r="HN134" s="196"/>
      <c r="HO134" s="196"/>
      <c r="HP134" s="196"/>
      <c r="HQ134" s="196"/>
      <c r="HR134" s="196"/>
      <c r="HS134" s="196"/>
    </row>
    <row r="135" spans="213:227" x14ac:dyDescent="0.25">
      <c r="HE135" s="196"/>
      <c r="HF135" s="196"/>
      <c r="HG135" s="196"/>
      <c r="HH135" s="196"/>
      <c r="HI135" s="196"/>
      <c r="HJ135" s="196"/>
      <c r="HK135" s="196"/>
      <c r="HM135" s="196"/>
      <c r="HN135" s="196"/>
      <c r="HO135" s="196"/>
      <c r="HP135" s="196"/>
      <c r="HQ135" s="196"/>
      <c r="HR135" s="196"/>
      <c r="HS135" s="196"/>
    </row>
    <row r="136" spans="213:227" x14ac:dyDescent="0.25">
      <c r="HE136" s="196"/>
      <c r="HF136" s="196"/>
      <c r="HG136" s="196"/>
      <c r="HH136" s="196"/>
      <c r="HI136" s="196"/>
      <c r="HJ136" s="196"/>
      <c r="HK136" s="196"/>
      <c r="HM136" s="196"/>
      <c r="HN136" s="196"/>
      <c r="HO136" s="196"/>
      <c r="HP136" s="196"/>
      <c r="HQ136" s="196"/>
      <c r="HR136" s="196"/>
      <c r="HS136" s="196"/>
    </row>
    <row r="137" spans="213:227" x14ac:dyDescent="0.25">
      <c r="HE137" s="196"/>
      <c r="HF137" s="196"/>
      <c r="HG137" s="196"/>
      <c r="HH137" s="196"/>
      <c r="HI137" s="196"/>
      <c r="HJ137" s="196"/>
      <c r="HK137" s="196"/>
      <c r="HM137" s="196"/>
      <c r="HN137" s="196"/>
      <c r="HO137" s="196"/>
      <c r="HP137" s="196"/>
      <c r="HQ137" s="196"/>
      <c r="HR137" s="196"/>
      <c r="HS137" s="196"/>
    </row>
    <row r="138" spans="213:227" x14ac:dyDescent="0.25">
      <c r="HE138" s="196"/>
      <c r="HF138" s="196"/>
      <c r="HG138" s="196"/>
      <c r="HH138" s="196"/>
      <c r="HI138" s="196"/>
      <c r="HJ138" s="196"/>
      <c r="HK138" s="196"/>
      <c r="HM138" s="196"/>
      <c r="HN138" s="196"/>
      <c r="HO138" s="196"/>
      <c r="HP138" s="196"/>
      <c r="HQ138" s="196"/>
      <c r="HR138" s="196"/>
      <c r="HS138" s="196"/>
    </row>
    <row r="139" spans="213:227" x14ac:dyDescent="0.25">
      <c r="HE139" s="196"/>
      <c r="HF139" s="196"/>
      <c r="HG139" s="196"/>
      <c r="HH139" s="196"/>
      <c r="HI139" s="196"/>
      <c r="HJ139" s="196"/>
      <c r="HK139" s="196"/>
      <c r="HM139" s="196"/>
      <c r="HN139" s="196"/>
      <c r="HO139" s="196"/>
      <c r="HP139" s="196"/>
      <c r="HQ139" s="196"/>
      <c r="HR139" s="196"/>
      <c r="HS139" s="196"/>
    </row>
    <row r="140" spans="213:227" x14ac:dyDescent="0.25">
      <c r="HE140" s="196"/>
      <c r="HF140" s="196"/>
      <c r="HG140" s="196"/>
      <c r="HH140" s="196"/>
      <c r="HI140" s="196"/>
      <c r="HJ140" s="196"/>
      <c r="HK140" s="196"/>
      <c r="HM140" s="196"/>
      <c r="HN140" s="196"/>
      <c r="HO140" s="196"/>
      <c r="HP140" s="196"/>
      <c r="HQ140" s="196"/>
      <c r="HR140" s="196"/>
      <c r="HS140" s="196"/>
    </row>
    <row r="141" spans="213:227" x14ac:dyDescent="0.25">
      <c r="HE141" s="196"/>
      <c r="HF141" s="196"/>
      <c r="HG141" s="196"/>
      <c r="HH141" s="196"/>
      <c r="HI141" s="196"/>
      <c r="HJ141" s="196"/>
      <c r="HK141" s="196"/>
      <c r="HM141" s="196"/>
      <c r="HN141" s="196"/>
      <c r="HO141" s="196"/>
      <c r="HP141" s="196"/>
      <c r="HQ141" s="196"/>
      <c r="HR141" s="196"/>
      <c r="HS141" s="196"/>
    </row>
    <row r="142" spans="213:227" x14ac:dyDescent="0.25">
      <c r="HE142" s="196"/>
      <c r="HF142" s="196"/>
      <c r="HG142" s="196"/>
      <c r="HH142" s="196"/>
      <c r="HI142" s="196"/>
      <c r="HJ142" s="196"/>
      <c r="HK142" s="196"/>
      <c r="HM142" s="196"/>
      <c r="HN142" s="196"/>
      <c r="HO142" s="196"/>
      <c r="HP142" s="196"/>
      <c r="HQ142" s="196"/>
      <c r="HR142" s="196"/>
      <c r="HS142" s="196"/>
    </row>
    <row r="143" spans="213:227" x14ac:dyDescent="0.25">
      <c r="HE143" s="196"/>
      <c r="HF143" s="196"/>
      <c r="HG143" s="196"/>
      <c r="HH143" s="196"/>
      <c r="HI143" s="196"/>
      <c r="HJ143" s="196"/>
      <c r="HK143" s="196"/>
      <c r="HM143" s="196"/>
      <c r="HN143" s="196"/>
      <c r="HO143" s="196"/>
      <c r="HP143" s="196"/>
      <c r="HQ143" s="196"/>
      <c r="HR143" s="196"/>
      <c r="HS143" s="196"/>
    </row>
    <row r="144" spans="213:227" x14ac:dyDescent="0.25">
      <c r="HE144" s="196"/>
      <c r="HF144" s="196"/>
      <c r="HG144" s="196"/>
      <c r="HH144" s="196"/>
      <c r="HI144" s="196"/>
      <c r="HJ144" s="196"/>
      <c r="HK144" s="196"/>
      <c r="HM144" s="196"/>
      <c r="HN144" s="196"/>
      <c r="HO144" s="196"/>
      <c r="HP144" s="196"/>
      <c r="HQ144" s="196"/>
      <c r="HR144" s="196"/>
      <c r="HS144" s="196"/>
    </row>
    <row r="145" spans="213:227" x14ac:dyDescent="0.25">
      <c r="HE145" s="196"/>
      <c r="HF145" s="196"/>
      <c r="HG145" s="196"/>
      <c r="HH145" s="196"/>
      <c r="HI145" s="196"/>
      <c r="HJ145" s="196"/>
      <c r="HK145" s="196"/>
      <c r="HM145" s="196"/>
      <c r="HN145" s="196"/>
      <c r="HO145" s="196"/>
      <c r="HP145" s="196"/>
      <c r="HQ145" s="196"/>
      <c r="HR145" s="196"/>
      <c r="HS145" s="196"/>
    </row>
    <row r="146" spans="213:227" x14ac:dyDescent="0.25">
      <c r="HE146" s="196"/>
      <c r="HF146" s="196"/>
      <c r="HG146" s="196"/>
      <c r="HH146" s="196"/>
      <c r="HI146" s="196"/>
      <c r="HJ146" s="196"/>
      <c r="HK146" s="196"/>
      <c r="HM146" s="196"/>
      <c r="HN146" s="196"/>
      <c r="HO146" s="196"/>
      <c r="HP146" s="196"/>
      <c r="HQ146" s="196"/>
      <c r="HR146" s="196"/>
      <c r="HS146" s="196"/>
    </row>
    <row r="147" spans="213:227" x14ac:dyDescent="0.25">
      <c r="HE147" s="196"/>
      <c r="HF147" s="196"/>
      <c r="HG147" s="196"/>
      <c r="HH147" s="196"/>
      <c r="HI147" s="196"/>
      <c r="HJ147" s="196"/>
      <c r="HK147" s="196"/>
      <c r="HM147" s="196"/>
      <c r="HN147" s="196"/>
      <c r="HO147" s="196"/>
      <c r="HP147" s="196"/>
      <c r="HQ147" s="196"/>
      <c r="HR147" s="196"/>
      <c r="HS147" s="196"/>
    </row>
    <row r="148" spans="213:227" x14ac:dyDescent="0.25">
      <c r="HE148" s="196"/>
      <c r="HF148" s="196"/>
      <c r="HG148" s="196"/>
      <c r="HH148" s="196"/>
      <c r="HI148" s="196"/>
      <c r="HJ148" s="196"/>
      <c r="HK148" s="196"/>
      <c r="HM148" s="196"/>
      <c r="HN148" s="196"/>
      <c r="HO148" s="196"/>
      <c r="HP148" s="196"/>
      <c r="HQ148" s="196"/>
      <c r="HR148" s="196"/>
      <c r="HS148" s="196"/>
    </row>
    <row r="149" spans="213:227" x14ac:dyDescent="0.25">
      <c r="HE149" s="196"/>
      <c r="HF149" s="196"/>
      <c r="HG149" s="196"/>
      <c r="HH149" s="196"/>
      <c r="HI149" s="196"/>
      <c r="HJ149" s="196"/>
      <c r="HK149" s="196"/>
      <c r="HM149" s="196"/>
      <c r="HN149" s="196"/>
      <c r="HO149" s="196"/>
      <c r="HP149" s="196"/>
      <c r="HQ149" s="196"/>
      <c r="HR149" s="196"/>
      <c r="HS149" s="196"/>
    </row>
    <row r="150" spans="213:227" x14ac:dyDescent="0.25">
      <c r="HE150" s="196"/>
      <c r="HF150" s="196"/>
      <c r="HG150" s="196"/>
      <c r="HH150" s="196"/>
      <c r="HI150" s="196"/>
      <c r="HJ150" s="196"/>
      <c r="HK150" s="196"/>
      <c r="HM150" s="196"/>
      <c r="HN150" s="196"/>
      <c r="HO150" s="196"/>
      <c r="HP150" s="196"/>
      <c r="HQ150" s="196"/>
      <c r="HR150" s="196"/>
      <c r="HS150" s="196"/>
    </row>
    <row r="151" spans="213:227" x14ac:dyDescent="0.25">
      <c r="HE151" s="196"/>
      <c r="HF151" s="196"/>
      <c r="HG151" s="196"/>
      <c r="HH151" s="196"/>
      <c r="HI151" s="196"/>
      <c r="HJ151" s="196"/>
      <c r="HK151" s="196"/>
      <c r="HM151" s="196"/>
      <c r="HN151" s="196"/>
      <c r="HO151" s="196"/>
      <c r="HP151" s="196"/>
      <c r="HQ151" s="196"/>
      <c r="HR151" s="196"/>
      <c r="HS151" s="196"/>
    </row>
    <row r="152" spans="213:227" x14ac:dyDescent="0.25">
      <c r="HE152" s="196"/>
      <c r="HF152" s="196"/>
      <c r="HG152" s="196"/>
      <c r="HH152" s="196"/>
      <c r="HI152" s="196"/>
      <c r="HJ152" s="196"/>
      <c r="HK152" s="196"/>
      <c r="HM152" s="196"/>
      <c r="HN152" s="196"/>
      <c r="HO152" s="196"/>
      <c r="HP152" s="196"/>
      <c r="HQ152" s="196"/>
      <c r="HR152" s="196"/>
      <c r="HS152" s="196"/>
    </row>
    <row r="153" spans="213:227" x14ac:dyDescent="0.25">
      <c r="HE153" s="196"/>
      <c r="HF153" s="196"/>
      <c r="HG153" s="196"/>
      <c r="HH153" s="196"/>
      <c r="HI153" s="196"/>
      <c r="HJ153" s="196"/>
      <c r="HK153" s="196"/>
      <c r="HM153" s="196"/>
      <c r="HN153" s="196"/>
      <c r="HO153" s="196"/>
      <c r="HP153" s="196"/>
      <c r="HQ153" s="196"/>
      <c r="HR153" s="196"/>
      <c r="HS153" s="196"/>
    </row>
    <row r="154" spans="213:227" x14ac:dyDescent="0.25">
      <c r="HE154" s="196"/>
      <c r="HF154" s="196"/>
      <c r="HG154" s="196"/>
      <c r="HH154" s="196"/>
      <c r="HI154" s="196"/>
      <c r="HJ154" s="196"/>
      <c r="HK154" s="196"/>
      <c r="HM154" s="196"/>
      <c r="HN154" s="196"/>
      <c r="HO154" s="196"/>
      <c r="HP154" s="196"/>
      <c r="HQ154" s="196"/>
      <c r="HR154" s="196"/>
      <c r="HS154" s="196"/>
    </row>
    <row r="155" spans="213:227" x14ac:dyDescent="0.25">
      <c r="HE155" s="196"/>
      <c r="HF155" s="196"/>
      <c r="HG155" s="196"/>
      <c r="HH155" s="196"/>
      <c r="HI155" s="196"/>
      <c r="HJ155" s="196"/>
      <c r="HK155" s="196"/>
      <c r="HM155" s="196"/>
      <c r="HN155" s="196"/>
      <c r="HO155" s="196"/>
      <c r="HP155" s="196"/>
      <c r="HQ155" s="196"/>
      <c r="HR155" s="196"/>
      <c r="HS155" s="196"/>
    </row>
    <row r="156" spans="213:227" x14ac:dyDescent="0.25">
      <c r="HE156" s="196"/>
      <c r="HF156" s="196"/>
      <c r="HG156" s="196"/>
      <c r="HH156" s="196"/>
      <c r="HI156" s="196"/>
      <c r="HJ156" s="196"/>
      <c r="HK156" s="196"/>
      <c r="HM156" s="196"/>
      <c r="HN156" s="196"/>
      <c r="HO156" s="196"/>
      <c r="HP156" s="196"/>
      <c r="HQ156" s="196"/>
      <c r="HR156" s="196"/>
      <c r="HS156" s="196"/>
    </row>
    <row r="157" spans="213:227" x14ac:dyDescent="0.25">
      <c r="HE157" s="196"/>
      <c r="HF157" s="196"/>
      <c r="HG157" s="196"/>
      <c r="HH157" s="196"/>
      <c r="HI157" s="196"/>
      <c r="HJ157" s="196"/>
      <c r="HK157" s="196"/>
      <c r="HM157" s="196"/>
      <c r="HN157" s="196"/>
      <c r="HO157" s="196"/>
      <c r="HP157" s="196"/>
      <c r="HQ157" s="196"/>
      <c r="HR157" s="196"/>
      <c r="HS157" s="196"/>
    </row>
    <row r="158" spans="213:227" x14ac:dyDescent="0.25">
      <c r="HE158" s="196"/>
      <c r="HF158" s="196"/>
      <c r="HG158" s="196"/>
      <c r="HH158" s="196"/>
      <c r="HI158" s="196"/>
      <c r="HJ158" s="196"/>
      <c r="HK158" s="196"/>
      <c r="HM158" s="196"/>
      <c r="HN158" s="196"/>
      <c r="HO158" s="196"/>
      <c r="HP158" s="196"/>
      <c r="HQ158" s="196"/>
      <c r="HR158" s="196"/>
      <c r="HS158" s="196"/>
    </row>
    <row r="159" spans="213:227" x14ac:dyDescent="0.25">
      <c r="HE159" s="196"/>
      <c r="HF159" s="196"/>
      <c r="HG159" s="196"/>
      <c r="HH159" s="196"/>
      <c r="HI159" s="196"/>
      <c r="HJ159" s="196"/>
      <c r="HK159" s="196"/>
      <c r="HM159" s="196"/>
      <c r="HN159" s="196"/>
      <c r="HO159" s="196"/>
      <c r="HP159" s="196"/>
      <c r="HQ159" s="196"/>
      <c r="HR159" s="196"/>
      <c r="HS159" s="196"/>
    </row>
    <row r="160" spans="213:227" x14ac:dyDescent="0.25">
      <c r="HE160" s="196"/>
      <c r="HF160" s="196"/>
      <c r="HG160" s="196"/>
      <c r="HH160" s="196"/>
      <c r="HI160" s="196"/>
      <c r="HJ160" s="196"/>
      <c r="HK160" s="196"/>
      <c r="HM160" s="196"/>
      <c r="HN160" s="196"/>
      <c r="HO160" s="196"/>
      <c r="HP160" s="196"/>
      <c r="HQ160" s="196"/>
      <c r="HR160" s="196"/>
      <c r="HS160" s="196"/>
    </row>
    <row r="161" spans="213:227" x14ac:dyDescent="0.25">
      <c r="HE161" s="196"/>
      <c r="HF161" s="196"/>
      <c r="HG161" s="196"/>
      <c r="HH161" s="196"/>
      <c r="HI161" s="196"/>
      <c r="HJ161" s="196"/>
      <c r="HK161" s="196"/>
      <c r="HM161" s="196"/>
      <c r="HN161" s="196"/>
      <c r="HO161" s="196"/>
      <c r="HP161" s="196"/>
      <c r="HQ161" s="196"/>
      <c r="HR161" s="196"/>
      <c r="HS161" s="196"/>
    </row>
    <row r="162" spans="213:227" x14ac:dyDescent="0.25">
      <c r="HE162" s="196"/>
      <c r="HF162" s="196"/>
      <c r="HG162" s="196"/>
      <c r="HH162" s="196"/>
      <c r="HI162" s="196"/>
      <c r="HJ162" s="196"/>
      <c r="HK162" s="196"/>
      <c r="HM162" s="196"/>
      <c r="HN162" s="196"/>
      <c r="HO162" s="196"/>
      <c r="HP162" s="196"/>
      <c r="HQ162" s="196"/>
      <c r="HR162" s="196"/>
      <c r="HS162" s="196"/>
    </row>
    <row r="163" spans="213:227" x14ac:dyDescent="0.25">
      <c r="HE163" s="196"/>
      <c r="HF163" s="196"/>
      <c r="HG163" s="196"/>
      <c r="HH163" s="196"/>
      <c r="HI163" s="196"/>
      <c r="HJ163" s="196"/>
      <c r="HK163" s="196"/>
      <c r="HM163" s="196"/>
      <c r="HN163" s="196"/>
      <c r="HO163" s="196"/>
      <c r="HP163" s="196"/>
      <c r="HQ163" s="196"/>
      <c r="HR163" s="196"/>
      <c r="HS163" s="196"/>
    </row>
    <row r="164" spans="213:227" x14ac:dyDescent="0.25">
      <c r="HE164" s="196"/>
      <c r="HF164" s="196"/>
      <c r="HG164" s="196"/>
      <c r="HH164" s="196"/>
      <c r="HI164" s="196"/>
      <c r="HJ164" s="196"/>
      <c r="HK164" s="196"/>
      <c r="HM164" s="196"/>
      <c r="HN164" s="196"/>
      <c r="HO164" s="196"/>
      <c r="HP164" s="196"/>
      <c r="HQ164" s="196"/>
      <c r="HR164" s="196"/>
      <c r="HS164" s="196"/>
    </row>
    <row r="165" spans="213:227" x14ac:dyDescent="0.25">
      <c r="HE165" s="196"/>
      <c r="HF165" s="196"/>
      <c r="HG165" s="196"/>
      <c r="HH165" s="196"/>
      <c r="HI165" s="196"/>
      <c r="HJ165" s="196"/>
      <c r="HK165" s="196"/>
      <c r="HM165" s="196"/>
      <c r="HN165" s="196"/>
      <c r="HO165" s="196"/>
      <c r="HP165" s="196"/>
      <c r="HQ165" s="196"/>
      <c r="HR165" s="196"/>
      <c r="HS165" s="196"/>
    </row>
    <row r="166" spans="213:227" x14ac:dyDescent="0.25">
      <c r="HE166" s="196"/>
      <c r="HF166" s="196"/>
      <c r="HG166" s="196"/>
      <c r="HH166" s="196"/>
      <c r="HI166" s="196"/>
      <c r="HJ166" s="196"/>
      <c r="HK166" s="196"/>
      <c r="HM166" s="196"/>
      <c r="HN166" s="196"/>
      <c r="HO166" s="196"/>
      <c r="HP166" s="196"/>
      <c r="HQ166" s="196"/>
      <c r="HR166" s="196"/>
      <c r="HS166" s="196"/>
    </row>
    <row r="167" spans="213:227" x14ac:dyDescent="0.25">
      <c r="HE167" s="196"/>
      <c r="HF167" s="196"/>
      <c r="HG167" s="196"/>
      <c r="HH167" s="196"/>
      <c r="HI167" s="196"/>
      <c r="HJ167" s="196"/>
      <c r="HK167" s="196"/>
      <c r="HM167" s="196"/>
      <c r="HN167" s="196"/>
      <c r="HO167" s="196"/>
      <c r="HP167" s="196"/>
      <c r="HQ167" s="196"/>
      <c r="HR167" s="196"/>
      <c r="HS167" s="196"/>
    </row>
    <row r="168" spans="213:227" x14ac:dyDescent="0.25">
      <c r="HE168" s="196"/>
      <c r="HF168" s="196"/>
      <c r="HG168" s="196"/>
      <c r="HH168" s="196"/>
      <c r="HI168" s="196"/>
      <c r="HJ168" s="196"/>
      <c r="HK168" s="196"/>
      <c r="HM168" s="196"/>
      <c r="HN168" s="196"/>
      <c r="HO168" s="196"/>
      <c r="HP168" s="196"/>
      <c r="HQ168" s="196"/>
      <c r="HR168" s="196"/>
      <c r="HS168" s="196"/>
    </row>
    <row r="169" spans="213:227" x14ac:dyDescent="0.25">
      <c r="HE169" s="196"/>
      <c r="HF169" s="196"/>
      <c r="HG169" s="196"/>
      <c r="HH169" s="196"/>
      <c r="HI169" s="196"/>
      <c r="HJ169" s="196"/>
      <c r="HK169" s="196"/>
      <c r="HM169" s="196"/>
      <c r="HN169" s="196"/>
      <c r="HO169" s="196"/>
      <c r="HP169" s="196"/>
      <c r="HQ169" s="196"/>
      <c r="HR169" s="196"/>
      <c r="HS169" s="196"/>
    </row>
    <row r="170" spans="213:227" x14ac:dyDescent="0.25">
      <c r="HE170" s="196"/>
      <c r="HF170" s="196"/>
      <c r="HG170" s="196"/>
      <c r="HH170" s="196"/>
      <c r="HI170" s="196"/>
      <c r="HJ170" s="196"/>
      <c r="HK170" s="196"/>
      <c r="HM170" s="196"/>
      <c r="HN170" s="196"/>
      <c r="HO170" s="196"/>
      <c r="HP170" s="196"/>
      <c r="HQ170" s="196"/>
      <c r="HR170" s="196"/>
      <c r="HS170" s="196"/>
    </row>
    <row r="171" spans="213:227" x14ac:dyDescent="0.25">
      <c r="HE171" s="196"/>
      <c r="HF171" s="196"/>
      <c r="HG171" s="196"/>
      <c r="HH171" s="196"/>
      <c r="HI171" s="196"/>
      <c r="HJ171" s="196"/>
      <c r="HK171" s="196"/>
      <c r="HM171" s="196"/>
      <c r="HN171" s="196"/>
      <c r="HO171" s="196"/>
      <c r="HP171" s="196"/>
      <c r="HQ171" s="196"/>
      <c r="HR171" s="196"/>
      <c r="HS171" s="196"/>
    </row>
    <row r="172" spans="213:227" x14ac:dyDescent="0.25">
      <c r="HE172" s="196"/>
      <c r="HF172" s="196"/>
      <c r="HG172" s="196"/>
      <c r="HH172" s="196"/>
      <c r="HI172" s="196"/>
      <c r="HJ172" s="196"/>
      <c r="HK172" s="196"/>
      <c r="HM172" s="196"/>
      <c r="HN172" s="196"/>
      <c r="HO172" s="196"/>
      <c r="HP172" s="196"/>
      <c r="HQ172" s="196"/>
      <c r="HR172" s="196"/>
      <c r="HS172" s="196"/>
    </row>
    <row r="173" spans="213:227" x14ac:dyDescent="0.25">
      <c r="HE173" s="196"/>
      <c r="HF173" s="196"/>
      <c r="HG173" s="196"/>
      <c r="HH173" s="196"/>
      <c r="HI173" s="196"/>
      <c r="HJ173" s="196"/>
      <c r="HK173" s="196"/>
      <c r="HM173" s="196"/>
      <c r="HN173" s="196"/>
      <c r="HO173" s="196"/>
      <c r="HP173" s="196"/>
      <c r="HQ173" s="196"/>
      <c r="HR173" s="196"/>
      <c r="HS173" s="196"/>
    </row>
    <row r="174" spans="213:227" x14ac:dyDescent="0.25">
      <c r="HE174" s="196"/>
      <c r="HF174" s="196"/>
      <c r="HG174" s="196"/>
      <c r="HH174" s="196"/>
      <c r="HI174" s="196"/>
      <c r="HJ174" s="196"/>
      <c r="HK174" s="196"/>
      <c r="HM174" s="196"/>
      <c r="HN174" s="196"/>
      <c r="HO174" s="196"/>
      <c r="HP174" s="196"/>
      <c r="HQ174" s="196"/>
      <c r="HR174" s="196"/>
      <c r="HS174" s="196"/>
    </row>
    <row r="175" spans="213:227" x14ac:dyDescent="0.25">
      <c r="HE175" s="196"/>
      <c r="HF175" s="196"/>
      <c r="HG175" s="196"/>
      <c r="HH175" s="196"/>
      <c r="HI175" s="196"/>
      <c r="HJ175" s="196"/>
      <c r="HK175" s="196"/>
      <c r="HM175" s="196"/>
      <c r="HN175" s="196"/>
      <c r="HO175" s="196"/>
      <c r="HP175" s="196"/>
      <c r="HQ175" s="196"/>
      <c r="HR175" s="196"/>
      <c r="HS175" s="196"/>
    </row>
    <row r="176" spans="213:227" x14ac:dyDescent="0.25">
      <c r="HE176" s="196"/>
      <c r="HF176" s="196"/>
      <c r="HG176" s="196"/>
      <c r="HH176" s="196"/>
      <c r="HI176" s="196"/>
      <c r="HJ176" s="196"/>
      <c r="HK176" s="196"/>
      <c r="HM176" s="196"/>
      <c r="HN176" s="196"/>
      <c r="HO176" s="196"/>
      <c r="HP176" s="196"/>
      <c r="HQ176" s="196"/>
      <c r="HR176" s="196"/>
      <c r="HS176" s="196"/>
    </row>
    <row r="177" spans="213:227" x14ac:dyDescent="0.25">
      <c r="HE177" s="196"/>
      <c r="HF177" s="196"/>
      <c r="HG177" s="196"/>
      <c r="HH177" s="196"/>
      <c r="HI177" s="196"/>
      <c r="HJ177" s="196"/>
      <c r="HK177" s="196"/>
      <c r="HM177" s="196"/>
      <c r="HN177" s="196"/>
      <c r="HO177" s="196"/>
      <c r="HP177" s="196"/>
      <c r="HQ177" s="196"/>
      <c r="HR177" s="196"/>
      <c r="HS177" s="196"/>
    </row>
    <row r="178" spans="213:227" x14ac:dyDescent="0.25">
      <c r="HE178" s="196"/>
      <c r="HF178" s="196"/>
      <c r="HG178" s="196"/>
      <c r="HH178" s="196"/>
      <c r="HI178" s="196"/>
      <c r="HJ178" s="196"/>
      <c r="HK178" s="196"/>
      <c r="HM178" s="196"/>
      <c r="HN178" s="196"/>
      <c r="HO178" s="196"/>
      <c r="HP178" s="196"/>
      <c r="HQ178" s="196"/>
      <c r="HR178" s="196"/>
      <c r="HS178" s="196"/>
    </row>
    <row r="179" spans="213:227" x14ac:dyDescent="0.25">
      <c r="HE179" s="196"/>
      <c r="HF179" s="196"/>
      <c r="HG179" s="196"/>
      <c r="HH179" s="196"/>
      <c r="HI179" s="196"/>
      <c r="HJ179" s="196"/>
      <c r="HK179" s="196"/>
      <c r="HM179" s="196"/>
      <c r="HN179" s="196"/>
      <c r="HO179" s="196"/>
      <c r="HP179" s="196"/>
      <c r="HQ179" s="196"/>
      <c r="HR179" s="196"/>
      <c r="HS179" s="196"/>
    </row>
    <row r="180" spans="213:227" x14ac:dyDescent="0.25">
      <c r="HE180" s="196"/>
      <c r="HF180" s="196"/>
      <c r="HG180" s="196"/>
      <c r="HH180" s="196"/>
      <c r="HI180" s="196"/>
      <c r="HJ180" s="196"/>
      <c r="HK180" s="196"/>
      <c r="HM180" s="196"/>
      <c r="HN180" s="196"/>
      <c r="HO180" s="196"/>
      <c r="HP180" s="196"/>
      <c r="HQ180" s="196"/>
      <c r="HR180" s="196"/>
      <c r="HS180" s="196"/>
    </row>
    <row r="181" spans="213:227" x14ac:dyDescent="0.25">
      <c r="HE181" s="196"/>
      <c r="HF181" s="196"/>
      <c r="HG181" s="196"/>
      <c r="HH181" s="196"/>
      <c r="HI181" s="196"/>
      <c r="HJ181" s="196"/>
      <c r="HK181" s="196"/>
      <c r="HM181" s="196"/>
      <c r="HN181" s="196"/>
      <c r="HO181" s="196"/>
      <c r="HP181" s="196"/>
      <c r="HQ181" s="196"/>
      <c r="HR181" s="196"/>
      <c r="HS181" s="196"/>
    </row>
    <row r="182" spans="213:227" x14ac:dyDescent="0.25">
      <c r="HE182" s="196"/>
      <c r="HF182" s="196"/>
      <c r="HG182" s="196"/>
      <c r="HH182" s="196"/>
      <c r="HI182" s="196"/>
      <c r="HJ182" s="196"/>
      <c r="HK182" s="196"/>
      <c r="HM182" s="196"/>
      <c r="HN182" s="196"/>
      <c r="HO182" s="196"/>
      <c r="HP182" s="196"/>
      <c r="HQ182" s="196"/>
      <c r="HR182" s="196"/>
      <c r="HS182" s="196"/>
    </row>
    <row r="183" spans="213:227" x14ac:dyDescent="0.25">
      <c r="HE183" s="196"/>
      <c r="HF183" s="196"/>
      <c r="HG183" s="196"/>
      <c r="HH183" s="196"/>
      <c r="HI183" s="196"/>
      <c r="HJ183" s="196"/>
      <c r="HK183" s="196"/>
      <c r="HM183" s="196"/>
      <c r="HN183" s="196"/>
      <c r="HO183" s="196"/>
      <c r="HP183" s="196"/>
      <c r="HQ183" s="196"/>
      <c r="HR183" s="196"/>
      <c r="HS183" s="196"/>
    </row>
    <row r="184" spans="213:227" x14ac:dyDescent="0.25">
      <c r="HE184" s="196"/>
      <c r="HF184" s="196"/>
      <c r="HG184" s="196"/>
      <c r="HH184" s="196"/>
      <c r="HI184" s="196"/>
      <c r="HJ184" s="196"/>
      <c r="HK184" s="196"/>
      <c r="HM184" s="196"/>
      <c r="HN184" s="196"/>
      <c r="HO184" s="196"/>
      <c r="HP184" s="196"/>
      <c r="HQ184" s="196"/>
      <c r="HR184" s="196"/>
      <c r="HS184" s="196"/>
    </row>
    <row r="185" spans="213:227" x14ac:dyDescent="0.25">
      <c r="HE185" s="196"/>
      <c r="HF185" s="196"/>
      <c r="HG185" s="196"/>
      <c r="HH185" s="196"/>
      <c r="HI185" s="196"/>
      <c r="HJ185" s="196"/>
      <c r="HK185" s="196"/>
      <c r="HM185" s="196"/>
      <c r="HN185" s="196"/>
      <c r="HO185" s="196"/>
      <c r="HP185" s="196"/>
      <c r="HQ185" s="196"/>
      <c r="HR185" s="196"/>
      <c r="HS185" s="196"/>
    </row>
    <row r="186" spans="213:227" x14ac:dyDescent="0.25">
      <c r="HE186" s="196"/>
      <c r="HF186" s="196"/>
      <c r="HG186" s="196"/>
      <c r="HH186" s="196"/>
      <c r="HI186" s="196"/>
      <c r="HJ186" s="196"/>
      <c r="HK186" s="196"/>
      <c r="HM186" s="196"/>
      <c r="HN186" s="196"/>
      <c r="HO186" s="196"/>
      <c r="HP186" s="196"/>
      <c r="HQ186" s="196"/>
      <c r="HR186" s="196"/>
      <c r="HS186" s="196"/>
    </row>
    <row r="187" spans="213:227" x14ac:dyDescent="0.25">
      <c r="HE187" s="196"/>
      <c r="HF187" s="196"/>
      <c r="HG187" s="196"/>
      <c r="HH187" s="196"/>
      <c r="HI187" s="196"/>
      <c r="HJ187" s="196"/>
      <c r="HK187" s="196"/>
      <c r="HM187" s="196"/>
      <c r="HN187" s="196"/>
      <c r="HO187" s="196"/>
      <c r="HP187" s="196"/>
      <c r="HQ187" s="196"/>
      <c r="HR187" s="196"/>
      <c r="HS187" s="196"/>
    </row>
    <row r="188" spans="213:227" x14ac:dyDescent="0.25">
      <c r="HE188" s="196"/>
      <c r="HF188" s="196"/>
      <c r="HG188" s="196"/>
      <c r="HH188" s="196"/>
      <c r="HI188" s="196"/>
      <c r="HJ188" s="196"/>
      <c r="HK188" s="196"/>
      <c r="HM188" s="196"/>
      <c r="HN188" s="196"/>
      <c r="HO188" s="196"/>
      <c r="HP188" s="196"/>
      <c r="HQ188" s="196"/>
      <c r="HR188" s="196"/>
      <c r="HS188" s="196"/>
    </row>
    <row r="189" spans="213:227" x14ac:dyDescent="0.25">
      <c r="HE189" s="196"/>
      <c r="HF189" s="196"/>
      <c r="HG189" s="196"/>
      <c r="HH189" s="196"/>
      <c r="HI189" s="196"/>
      <c r="HJ189" s="196"/>
      <c r="HK189" s="196"/>
      <c r="HM189" s="196"/>
      <c r="HN189" s="196"/>
      <c r="HO189" s="196"/>
      <c r="HP189" s="196"/>
      <c r="HQ189" s="196"/>
      <c r="HR189" s="196"/>
      <c r="HS189" s="196"/>
    </row>
    <row r="190" spans="213:227" x14ac:dyDescent="0.25">
      <c r="HE190" s="196"/>
      <c r="HF190" s="196"/>
      <c r="HG190" s="196"/>
      <c r="HH190" s="196"/>
      <c r="HI190" s="196"/>
      <c r="HJ190" s="196"/>
      <c r="HK190" s="196"/>
      <c r="HM190" s="196"/>
      <c r="HN190" s="196"/>
      <c r="HO190" s="196"/>
      <c r="HP190" s="196"/>
      <c r="HQ190" s="196"/>
      <c r="HR190" s="196"/>
      <c r="HS190" s="196"/>
    </row>
    <row r="191" spans="213:227" x14ac:dyDescent="0.25">
      <c r="HE191" s="196"/>
      <c r="HF191" s="196"/>
      <c r="HG191" s="196"/>
      <c r="HH191" s="196"/>
      <c r="HI191" s="196"/>
      <c r="HJ191" s="196"/>
      <c r="HK191" s="196"/>
      <c r="HM191" s="196"/>
      <c r="HN191" s="196"/>
      <c r="HO191" s="196"/>
      <c r="HP191" s="196"/>
      <c r="HQ191" s="196"/>
      <c r="HR191" s="196"/>
      <c r="HS191" s="196"/>
    </row>
    <row r="192" spans="213:227" x14ac:dyDescent="0.25">
      <c r="HE192" s="196"/>
      <c r="HF192" s="196"/>
      <c r="HG192" s="196"/>
      <c r="HH192" s="196"/>
      <c r="HI192" s="196"/>
      <c r="HJ192" s="196"/>
      <c r="HK192" s="196"/>
      <c r="HM192" s="196"/>
      <c r="HN192" s="196"/>
      <c r="HO192" s="196"/>
      <c r="HP192" s="196"/>
      <c r="HQ192" s="196"/>
      <c r="HR192" s="196"/>
      <c r="HS192" s="196"/>
    </row>
    <row r="193" spans="213:227" x14ac:dyDescent="0.25">
      <c r="HE193" s="196"/>
      <c r="HF193" s="196"/>
      <c r="HG193" s="196"/>
      <c r="HH193" s="196"/>
      <c r="HI193" s="196"/>
      <c r="HJ193" s="196"/>
      <c r="HK193" s="196"/>
      <c r="HM193" s="196"/>
      <c r="HN193" s="196"/>
      <c r="HO193" s="196"/>
      <c r="HP193" s="196"/>
      <c r="HQ193" s="196"/>
      <c r="HR193" s="196"/>
      <c r="HS193" s="196"/>
    </row>
    <row r="194" spans="213:227" x14ac:dyDescent="0.25">
      <c r="HE194" s="196"/>
      <c r="HF194" s="196"/>
      <c r="HG194" s="196"/>
      <c r="HH194" s="196"/>
      <c r="HI194" s="196"/>
      <c r="HJ194" s="196"/>
      <c r="HK194" s="196"/>
      <c r="HM194" s="196"/>
      <c r="HN194" s="196"/>
      <c r="HO194" s="196"/>
      <c r="HP194" s="196"/>
      <c r="HQ194" s="196"/>
      <c r="HR194" s="196"/>
      <c r="HS194" s="196"/>
    </row>
    <row r="195" spans="213:227" x14ac:dyDescent="0.25">
      <c r="HE195" s="196"/>
      <c r="HF195" s="196"/>
      <c r="HG195" s="196"/>
      <c r="HH195" s="196"/>
      <c r="HI195" s="196"/>
      <c r="HJ195" s="196"/>
      <c r="HK195" s="196"/>
      <c r="HM195" s="196"/>
      <c r="HN195" s="196"/>
      <c r="HO195" s="196"/>
      <c r="HP195" s="196"/>
      <c r="HQ195" s="196"/>
      <c r="HR195" s="196"/>
      <c r="HS195" s="196"/>
    </row>
    <row r="196" spans="213:227" x14ac:dyDescent="0.25">
      <c r="HE196" s="196"/>
      <c r="HF196" s="196"/>
      <c r="HG196" s="196"/>
      <c r="HH196" s="196"/>
      <c r="HI196" s="196"/>
      <c r="HJ196" s="196"/>
      <c r="HK196" s="196"/>
      <c r="HM196" s="196"/>
      <c r="HN196" s="196"/>
      <c r="HO196" s="196"/>
      <c r="HP196" s="196"/>
      <c r="HQ196" s="196"/>
      <c r="HR196" s="196"/>
      <c r="HS196" s="196"/>
    </row>
    <row r="197" spans="213:227" x14ac:dyDescent="0.25">
      <c r="HE197" s="196"/>
      <c r="HF197" s="196"/>
      <c r="HG197" s="196"/>
      <c r="HH197" s="196"/>
      <c r="HI197" s="196"/>
      <c r="HJ197" s="196"/>
      <c r="HK197" s="196"/>
      <c r="HM197" s="196"/>
      <c r="HN197" s="196"/>
      <c r="HO197" s="196"/>
      <c r="HP197" s="196"/>
      <c r="HQ197" s="196"/>
      <c r="HR197" s="196"/>
      <c r="HS197" s="196"/>
    </row>
    <row r="198" spans="213:227" x14ac:dyDescent="0.25">
      <c r="HE198" s="196"/>
      <c r="HF198" s="196"/>
      <c r="HG198" s="196"/>
      <c r="HH198" s="196"/>
      <c r="HI198" s="196"/>
      <c r="HJ198" s="196"/>
      <c r="HK198" s="196"/>
      <c r="HM198" s="196"/>
      <c r="HN198" s="196"/>
      <c r="HO198" s="196"/>
      <c r="HP198" s="196"/>
      <c r="HQ198" s="196"/>
      <c r="HR198" s="196"/>
      <c r="HS198" s="196"/>
    </row>
    <row r="199" spans="213:227" x14ac:dyDescent="0.25">
      <c r="HE199" s="196"/>
      <c r="HF199" s="196"/>
      <c r="HG199" s="196"/>
      <c r="HH199" s="196"/>
      <c r="HI199" s="196"/>
      <c r="HJ199" s="196"/>
      <c r="HK199" s="196"/>
      <c r="HM199" s="196"/>
      <c r="HN199" s="196"/>
      <c r="HO199" s="196"/>
      <c r="HP199" s="196"/>
      <c r="HQ199" s="196"/>
      <c r="HR199" s="196"/>
      <c r="HS199" s="196"/>
    </row>
    <row r="200" spans="213:227" x14ac:dyDescent="0.25">
      <c r="HE200" s="196"/>
      <c r="HF200" s="196"/>
      <c r="HG200" s="196"/>
      <c r="HH200" s="196"/>
      <c r="HI200" s="196"/>
      <c r="HJ200" s="196"/>
      <c r="HK200" s="196"/>
      <c r="HM200" s="196"/>
      <c r="HN200" s="196"/>
      <c r="HO200" s="196"/>
      <c r="HP200" s="196"/>
      <c r="HQ200" s="196"/>
      <c r="HR200" s="196"/>
      <c r="HS200" s="196"/>
    </row>
    <row r="201" spans="213:227" x14ac:dyDescent="0.25">
      <c r="HE201" s="196"/>
      <c r="HF201" s="196"/>
      <c r="HG201" s="196"/>
      <c r="HH201" s="196"/>
      <c r="HI201" s="196"/>
      <c r="HJ201" s="196"/>
      <c r="HK201" s="196"/>
      <c r="HM201" s="196"/>
      <c r="HN201" s="196"/>
      <c r="HO201" s="196"/>
      <c r="HP201" s="196"/>
      <c r="HQ201" s="196"/>
      <c r="HR201" s="196"/>
      <c r="HS201" s="196"/>
    </row>
    <row r="202" spans="213:227" x14ac:dyDescent="0.25">
      <c r="HE202" s="196"/>
      <c r="HF202" s="196"/>
      <c r="HG202" s="196"/>
      <c r="HH202" s="196"/>
      <c r="HI202" s="196"/>
      <c r="HJ202" s="196"/>
      <c r="HK202" s="196"/>
      <c r="HM202" s="196"/>
      <c r="HN202" s="196"/>
      <c r="HO202" s="196"/>
      <c r="HP202" s="196"/>
      <c r="HQ202" s="196"/>
      <c r="HR202" s="196"/>
      <c r="HS202" s="196"/>
    </row>
    <row r="203" spans="213:227" x14ac:dyDescent="0.25">
      <c r="HE203" s="196"/>
      <c r="HF203" s="196"/>
      <c r="HG203" s="196"/>
      <c r="HH203" s="196"/>
      <c r="HI203" s="196"/>
      <c r="HJ203" s="196"/>
      <c r="HK203" s="196"/>
      <c r="HM203" s="196"/>
      <c r="HN203" s="196"/>
      <c r="HO203" s="196"/>
      <c r="HP203" s="196"/>
      <c r="HQ203" s="196"/>
      <c r="HR203" s="196"/>
      <c r="HS203" s="196"/>
    </row>
    <row r="204" spans="213:227" x14ac:dyDescent="0.25">
      <c r="HE204" s="196"/>
      <c r="HF204" s="196"/>
      <c r="HG204" s="196"/>
      <c r="HH204" s="196"/>
      <c r="HI204" s="196"/>
      <c r="HJ204" s="196"/>
      <c r="HK204" s="196"/>
      <c r="HM204" s="196"/>
      <c r="HN204" s="196"/>
      <c r="HO204" s="196"/>
      <c r="HP204" s="196"/>
      <c r="HQ204" s="196"/>
      <c r="HR204" s="196"/>
      <c r="HS204" s="196"/>
    </row>
    <row r="205" spans="213:227" x14ac:dyDescent="0.25">
      <c r="HE205" s="196"/>
      <c r="HF205" s="196"/>
      <c r="HG205" s="196"/>
      <c r="HH205" s="196"/>
      <c r="HI205" s="196"/>
      <c r="HJ205" s="196"/>
      <c r="HK205" s="196"/>
      <c r="HM205" s="196"/>
      <c r="HN205" s="196"/>
      <c r="HO205" s="196"/>
      <c r="HP205" s="196"/>
      <c r="HQ205" s="196"/>
      <c r="HR205" s="196"/>
      <c r="HS205" s="196"/>
    </row>
    <row r="206" spans="213:227" x14ac:dyDescent="0.25">
      <c r="HE206" s="196"/>
      <c r="HF206" s="196"/>
      <c r="HG206" s="196"/>
      <c r="HH206" s="196"/>
      <c r="HI206" s="196"/>
      <c r="HJ206" s="196"/>
      <c r="HK206" s="196"/>
      <c r="HM206" s="196"/>
      <c r="HN206" s="196"/>
      <c r="HO206" s="196"/>
      <c r="HP206" s="196"/>
      <c r="HQ206" s="196"/>
      <c r="HR206" s="196"/>
      <c r="HS206" s="196"/>
    </row>
    <row r="207" spans="213:227" x14ac:dyDescent="0.25">
      <c r="HE207" s="196"/>
      <c r="HF207" s="196"/>
      <c r="HG207" s="196"/>
      <c r="HH207" s="196"/>
      <c r="HI207" s="196"/>
      <c r="HJ207" s="196"/>
      <c r="HK207" s="196"/>
      <c r="HM207" s="196"/>
      <c r="HN207" s="196"/>
      <c r="HO207" s="196"/>
      <c r="HP207" s="196"/>
      <c r="HQ207" s="196"/>
      <c r="HR207" s="196"/>
      <c r="HS207" s="196"/>
    </row>
    <row r="208" spans="213:227" x14ac:dyDescent="0.25">
      <c r="HE208" s="196"/>
      <c r="HF208" s="196"/>
      <c r="HG208" s="196"/>
      <c r="HH208" s="196"/>
      <c r="HI208" s="196"/>
      <c r="HJ208" s="196"/>
      <c r="HK208" s="196"/>
      <c r="HM208" s="196"/>
      <c r="HN208" s="196"/>
      <c r="HO208" s="196"/>
      <c r="HP208" s="196"/>
      <c r="HQ208" s="196"/>
      <c r="HR208" s="196"/>
      <c r="HS208" s="196"/>
    </row>
    <row r="209" spans="213:227" x14ac:dyDescent="0.25">
      <c r="HE209" s="196"/>
      <c r="HF209" s="196"/>
      <c r="HG209" s="196"/>
      <c r="HH209" s="196"/>
      <c r="HI209" s="196"/>
      <c r="HJ209" s="196"/>
      <c r="HK209" s="196"/>
      <c r="HM209" s="196"/>
      <c r="HN209" s="196"/>
      <c r="HO209" s="196"/>
      <c r="HP209" s="196"/>
      <c r="HQ209" s="196"/>
      <c r="HR209" s="196"/>
      <c r="HS209" s="196"/>
    </row>
    <row r="210" spans="213:227" x14ac:dyDescent="0.25">
      <c r="HE210" s="196"/>
      <c r="HF210" s="196"/>
      <c r="HG210" s="196"/>
      <c r="HH210" s="196"/>
      <c r="HI210" s="196"/>
      <c r="HJ210" s="196"/>
      <c r="HK210" s="196"/>
      <c r="HM210" s="196"/>
      <c r="HN210" s="196"/>
      <c r="HO210" s="196"/>
      <c r="HP210" s="196"/>
      <c r="HQ210" s="196"/>
      <c r="HR210" s="196"/>
      <c r="HS210" s="196"/>
    </row>
    <row r="211" spans="213:227" x14ac:dyDescent="0.25">
      <c r="HE211" s="196"/>
      <c r="HF211" s="196"/>
      <c r="HG211" s="196"/>
      <c r="HH211" s="196"/>
      <c r="HI211" s="196"/>
      <c r="HJ211" s="196"/>
      <c r="HK211" s="196"/>
      <c r="HM211" s="196"/>
      <c r="HN211" s="196"/>
      <c r="HO211" s="196"/>
      <c r="HP211" s="196"/>
      <c r="HQ211" s="196"/>
      <c r="HR211" s="196"/>
      <c r="HS211" s="196"/>
    </row>
    <row r="212" spans="213:227" x14ac:dyDescent="0.25">
      <c r="HE212" s="196"/>
      <c r="HF212" s="196"/>
      <c r="HG212" s="196"/>
      <c r="HH212" s="196"/>
      <c r="HI212" s="196"/>
      <c r="HJ212" s="196"/>
      <c r="HK212" s="196"/>
      <c r="HM212" s="196"/>
      <c r="HN212" s="196"/>
      <c r="HO212" s="196"/>
      <c r="HP212" s="196"/>
      <c r="HQ212" s="196"/>
      <c r="HR212" s="196"/>
      <c r="HS212" s="196"/>
    </row>
    <row r="213" spans="213:227" x14ac:dyDescent="0.25">
      <c r="HE213" s="196"/>
      <c r="HF213" s="196"/>
      <c r="HG213" s="196"/>
      <c r="HH213" s="196"/>
      <c r="HI213" s="196"/>
      <c r="HJ213" s="196"/>
      <c r="HK213" s="196"/>
      <c r="HM213" s="196"/>
      <c r="HN213" s="196"/>
      <c r="HO213" s="196"/>
      <c r="HP213" s="196"/>
      <c r="HQ213" s="196"/>
      <c r="HR213" s="196"/>
      <c r="HS213" s="196"/>
    </row>
    <row r="214" spans="213:227" x14ac:dyDescent="0.25">
      <c r="HE214" s="196"/>
      <c r="HF214" s="196"/>
      <c r="HG214" s="196"/>
      <c r="HH214" s="196"/>
      <c r="HI214" s="196"/>
      <c r="HJ214" s="196"/>
      <c r="HK214" s="196"/>
      <c r="HM214" s="196"/>
      <c r="HN214" s="196"/>
      <c r="HO214" s="196"/>
      <c r="HP214" s="196"/>
      <c r="HQ214" s="196"/>
      <c r="HR214" s="196"/>
      <c r="HS214" s="196"/>
    </row>
    <row r="215" spans="213:227" x14ac:dyDescent="0.25">
      <c r="HE215" s="196"/>
      <c r="HF215" s="196"/>
      <c r="HG215" s="196"/>
      <c r="HH215" s="196"/>
      <c r="HI215" s="196"/>
      <c r="HJ215" s="196"/>
      <c r="HK215" s="196"/>
      <c r="HM215" s="196"/>
      <c r="HN215" s="196"/>
      <c r="HO215" s="196"/>
      <c r="HP215" s="196"/>
      <c r="HQ215" s="196"/>
      <c r="HR215" s="196"/>
      <c r="HS215" s="196"/>
    </row>
    <row r="216" spans="213:227" x14ac:dyDescent="0.25">
      <c r="HE216" s="196"/>
      <c r="HF216" s="196"/>
      <c r="HG216" s="196"/>
      <c r="HH216" s="196"/>
      <c r="HI216" s="196"/>
      <c r="HJ216" s="196"/>
      <c r="HK216" s="196"/>
      <c r="HM216" s="196"/>
      <c r="HN216" s="196"/>
      <c r="HO216" s="196"/>
      <c r="HP216" s="196"/>
      <c r="HQ216" s="196"/>
      <c r="HR216" s="196"/>
      <c r="HS216" s="196"/>
    </row>
    <row r="217" spans="213:227" x14ac:dyDescent="0.25">
      <c r="HE217" s="196"/>
      <c r="HF217" s="196"/>
      <c r="HG217" s="196"/>
      <c r="HH217" s="196"/>
      <c r="HI217" s="196"/>
      <c r="HJ217" s="196"/>
      <c r="HK217" s="196"/>
      <c r="HM217" s="196"/>
      <c r="HN217" s="196"/>
      <c r="HO217" s="196"/>
      <c r="HP217" s="196"/>
      <c r="HQ217" s="196"/>
      <c r="HR217" s="196"/>
      <c r="HS217" s="196"/>
    </row>
    <row r="218" spans="213:227" x14ac:dyDescent="0.25">
      <c r="HE218" s="196"/>
      <c r="HF218" s="196"/>
      <c r="HG218" s="196"/>
      <c r="HH218" s="196"/>
      <c r="HI218" s="196"/>
      <c r="HJ218" s="196"/>
      <c r="HK218" s="196"/>
      <c r="HM218" s="196"/>
      <c r="HN218" s="196"/>
      <c r="HO218" s="196"/>
      <c r="HP218" s="196"/>
      <c r="HQ218" s="196"/>
      <c r="HR218" s="196"/>
      <c r="HS218" s="196"/>
    </row>
    <row r="219" spans="213:227" x14ac:dyDescent="0.25">
      <c r="HE219" s="196"/>
      <c r="HF219" s="196"/>
      <c r="HG219" s="196"/>
      <c r="HH219" s="196"/>
      <c r="HI219" s="196"/>
      <c r="HJ219" s="196"/>
      <c r="HK219" s="196"/>
      <c r="HM219" s="196"/>
      <c r="HN219" s="196"/>
      <c r="HO219" s="196"/>
      <c r="HP219" s="196"/>
      <c r="HQ219" s="196"/>
      <c r="HR219" s="196"/>
      <c r="HS219" s="196"/>
    </row>
    <row r="220" spans="213:227" x14ac:dyDescent="0.25">
      <c r="HE220" s="196"/>
      <c r="HF220" s="196"/>
      <c r="HG220" s="196"/>
      <c r="HH220" s="196"/>
      <c r="HI220" s="196"/>
      <c r="HJ220" s="196"/>
      <c r="HK220" s="196"/>
      <c r="HM220" s="196"/>
      <c r="HN220" s="196"/>
      <c r="HO220" s="196"/>
      <c r="HP220" s="196"/>
      <c r="HQ220" s="196"/>
      <c r="HR220" s="196"/>
      <c r="HS220" s="196"/>
    </row>
    <row r="221" spans="213:227" x14ac:dyDescent="0.25">
      <c r="HE221" s="196"/>
      <c r="HF221" s="196"/>
      <c r="HG221" s="196"/>
      <c r="HH221" s="196"/>
      <c r="HI221" s="196"/>
      <c r="HJ221" s="196"/>
      <c r="HK221" s="196"/>
      <c r="HM221" s="196"/>
      <c r="HN221" s="196"/>
      <c r="HO221" s="196"/>
      <c r="HP221" s="196"/>
      <c r="HQ221" s="196"/>
      <c r="HR221" s="196"/>
      <c r="HS221" s="196"/>
    </row>
    <row r="222" spans="213:227" x14ac:dyDescent="0.25">
      <c r="HE222" s="196"/>
      <c r="HF222" s="196"/>
      <c r="HG222" s="196"/>
      <c r="HH222" s="196"/>
      <c r="HI222" s="196"/>
      <c r="HJ222" s="196"/>
      <c r="HK222" s="196"/>
      <c r="HM222" s="196"/>
      <c r="HN222" s="196"/>
      <c r="HO222" s="196"/>
      <c r="HP222" s="196"/>
      <c r="HQ222" s="196"/>
      <c r="HR222" s="196"/>
      <c r="HS222" s="196"/>
    </row>
    <row r="223" spans="213:227" x14ac:dyDescent="0.25">
      <c r="HE223" s="196"/>
      <c r="HF223" s="196"/>
      <c r="HG223" s="196"/>
      <c r="HH223" s="196"/>
      <c r="HI223" s="196"/>
      <c r="HJ223" s="196"/>
      <c r="HK223" s="196"/>
      <c r="HM223" s="196"/>
      <c r="HN223" s="196"/>
      <c r="HO223" s="196"/>
      <c r="HP223" s="196"/>
      <c r="HQ223" s="196"/>
      <c r="HR223" s="196"/>
      <c r="HS223" s="196"/>
    </row>
    <row r="224" spans="213:227" x14ac:dyDescent="0.25">
      <c r="HE224" s="196"/>
      <c r="HF224" s="196"/>
      <c r="HG224" s="196"/>
      <c r="HH224" s="196"/>
      <c r="HI224" s="196"/>
      <c r="HJ224" s="196"/>
      <c r="HK224" s="196"/>
      <c r="HM224" s="196"/>
      <c r="HN224" s="196"/>
      <c r="HO224" s="196"/>
      <c r="HP224" s="196"/>
      <c r="HQ224" s="196"/>
      <c r="HR224" s="196"/>
      <c r="HS224" s="196"/>
    </row>
    <row r="225" spans="213:227" x14ac:dyDescent="0.25">
      <c r="HE225" s="196"/>
      <c r="HF225" s="196"/>
      <c r="HG225" s="196"/>
      <c r="HH225" s="196"/>
      <c r="HI225" s="196"/>
      <c r="HJ225" s="196"/>
      <c r="HK225" s="196"/>
      <c r="HM225" s="196"/>
      <c r="HN225" s="196"/>
      <c r="HO225" s="196"/>
      <c r="HP225" s="196"/>
      <c r="HQ225" s="196"/>
      <c r="HR225" s="196"/>
      <c r="HS225" s="196"/>
    </row>
    <row r="226" spans="213:227" x14ac:dyDescent="0.25">
      <c r="HE226" s="196"/>
      <c r="HF226" s="196"/>
      <c r="HG226" s="196"/>
      <c r="HH226" s="196"/>
      <c r="HI226" s="196"/>
      <c r="HJ226" s="196"/>
      <c r="HK226" s="196"/>
      <c r="HM226" s="196"/>
      <c r="HN226" s="196"/>
      <c r="HO226" s="196"/>
      <c r="HP226" s="196"/>
      <c r="HQ226" s="196"/>
      <c r="HR226" s="196"/>
      <c r="HS226" s="196"/>
    </row>
    <row r="227" spans="213:227" x14ac:dyDescent="0.25">
      <c r="HE227" s="196"/>
      <c r="HF227" s="196"/>
      <c r="HG227" s="196"/>
      <c r="HH227" s="196"/>
      <c r="HI227" s="196"/>
      <c r="HJ227" s="196"/>
      <c r="HK227" s="196"/>
      <c r="HM227" s="196"/>
      <c r="HN227" s="196"/>
      <c r="HO227" s="196"/>
      <c r="HP227" s="196"/>
      <c r="HQ227" s="196"/>
      <c r="HR227" s="196"/>
      <c r="HS227" s="196"/>
    </row>
    <row r="228" spans="213:227" x14ac:dyDescent="0.25">
      <c r="HE228" s="196"/>
      <c r="HF228" s="196"/>
      <c r="HG228" s="196"/>
      <c r="HH228" s="196"/>
      <c r="HI228" s="196"/>
      <c r="HJ228" s="196"/>
      <c r="HK228" s="196"/>
      <c r="HM228" s="196"/>
      <c r="HN228" s="196"/>
      <c r="HO228" s="196"/>
      <c r="HP228" s="196"/>
      <c r="HQ228" s="196"/>
      <c r="HR228" s="196"/>
      <c r="HS228" s="196"/>
    </row>
    <row r="229" spans="213:227" x14ac:dyDescent="0.25">
      <c r="HE229" s="196"/>
      <c r="HF229" s="196"/>
      <c r="HG229" s="196"/>
      <c r="HH229" s="196"/>
      <c r="HI229" s="196"/>
      <c r="HJ229" s="196"/>
      <c r="HK229" s="196"/>
      <c r="HM229" s="196"/>
      <c r="HN229" s="196"/>
      <c r="HO229" s="196"/>
      <c r="HP229" s="196"/>
      <c r="HQ229" s="196"/>
      <c r="HR229" s="196"/>
      <c r="HS229" s="196"/>
    </row>
    <row r="230" spans="213:227" x14ac:dyDescent="0.25">
      <c r="HE230" s="196"/>
      <c r="HF230" s="196"/>
      <c r="HG230" s="196"/>
      <c r="HH230" s="196"/>
      <c r="HI230" s="196"/>
      <c r="HJ230" s="196"/>
      <c r="HK230" s="196"/>
      <c r="HM230" s="196"/>
      <c r="HN230" s="196"/>
      <c r="HO230" s="196"/>
      <c r="HP230" s="196"/>
      <c r="HQ230" s="196"/>
      <c r="HR230" s="196"/>
      <c r="HS230" s="196"/>
    </row>
    <row r="231" spans="213:227" x14ac:dyDescent="0.25">
      <c r="HE231" s="196"/>
      <c r="HF231" s="196"/>
      <c r="HG231" s="196"/>
      <c r="HH231" s="196"/>
      <c r="HI231" s="196"/>
      <c r="HJ231" s="196"/>
      <c r="HK231" s="196"/>
      <c r="HM231" s="196"/>
      <c r="HN231" s="196"/>
      <c r="HO231" s="196"/>
      <c r="HP231" s="196"/>
      <c r="HQ231" s="196"/>
      <c r="HR231" s="196"/>
      <c r="HS231" s="196"/>
    </row>
    <row r="232" spans="213:227" x14ac:dyDescent="0.25">
      <c r="HE232" s="196"/>
      <c r="HF232" s="196"/>
      <c r="HG232" s="196"/>
      <c r="HH232" s="196"/>
      <c r="HI232" s="196"/>
      <c r="HJ232" s="196"/>
      <c r="HK232" s="196"/>
      <c r="HM232" s="196"/>
      <c r="HN232" s="196"/>
      <c r="HO232" s="196"/>
      <c r="HP232" s="196"/>
      <c r="HQ232" s="196"/>
      <c r="HR232" s="196"/>
      <c r="HS232" s="196"/>
    </row>
    <row r="233" spans="213:227" x14ac:dyDescent="0.25">
      <c r="HE233" s="196"/>
      <c r="HF233" s="196"/>
      <c r="HG233" s="196"/>
      <c r="HH233" s="196"/>
      <c r="HI233" s="196"/>
      <c r="HJ233" s="196"/>
      <c r="HK233" s="196"/>
      <c r="HM233" s="196"/>
      <c r="HN233" s="196"/>
      <c r="HO233" s="196"/>
      <c r="HP233" s="196"/>
      <c r="HQ233" s="196"/>
      <c r="HR233" s="196"/>
      <c r="HS233" s="196"/>
    </row>
    <row r="234" spans="213:227" x14ac:dyDescent="0.25">
      <c r="HE234" s="196"/>
      <c r="HF234" s="196"/>
      <c r="HG234" s="196"/>
      <c r="HH234" s="196"/>
      <c r="HI234" s="196"/>
      <c r="HJ234" s="196"/>
      <c r="HK234" s="196"/>
      <c r="HM234" s="196"/>
      <c r="HN234" s="196"/>
      <c r="HO234" s="196"/>
      <c r="HP234" s="196"/>
      <c r="HQ234" s="196"/>
      <c r="HR234" s="196"/>
      <c r="HS234" s="196"/>
    </row>
    <row r="235" spans="213:227" x14ac:dyDescent="0.25">
      <c r="HE235" s="196"/>
      <c r="HF235" s="196"/>
      <c r="HG235" s="196"/>
      <c r="HH235" s="196"/>
      <c r="HI235" s="196"/>
      <c r="HJ235" s="196"/>
      <c r="HK235" s="196"/>
      <c r="HM235" s="196"/>
      <c r="HN235" s="196"/>
      <c r="HO235" s="196"/>
      <c r="HP235" s="196"/>
      <c r="HQ235" s="196"/>
      <c r="HR235" s="196"/>
      <c r="HS235" s="196"/>
    </row>
    <row r="236" spans="213:227" x14ac:dyDescent="0.25">
      <c r="HE236" s="196"/>
      <c r="HF236" s="196"/>
      <c r="HG236" s="196"/>
      <c r="HH236" s="196"/>
      <c r="HI236" s="196"/>
      <c r="HJ236" s="196"/>
      <c r="HK236" s="196"/>
      <c r="HM236" s="196"/>
      <c r="HN236" s="196"/>
      <c r="HO236" s="196"/>
      <c r="HP236" s="196"/>
      <c r="HQ236" s="196"/>
      <c r="HR236" s="196"/>
      <c r="HS236" s="196"/>
    </row>
    <row r="237" spans="213:227" x14ac:dyDescent="0.25">
      <c r="HE237" s="196"/>
      <c r="HF237" s="196"/>
      <c r="HG237" s="196"/>
      <c r="HH237" s="196"/>
      <c r="HI237" s="196"/>
      <c r="HJ237" s="196"/>
      <c r="HK237" s="196"/>
      <c r="HM237" s="196"/>
      <c r="HN237" s="196"/>
      <c r="HO237" s="196"/>
      <c r="HP237" s="196"/>
      <c r="HQ237" s="196"/>
      <c r="HR237" s="196"/>
      <c r="HS237" s="196"/>
    </row>
    <row r="238" spans="213:227" x14ac:dyDescent="0.25">
      <c r="HE238" s="196"/>
      <c r="HF238" s="196"/>
      <c r="HG238" s="196"/>
      <c r="HH238" s="196"/>
      <c r="HI238" s="196"/>
      <c r="HJ238" s="196"/>
      <c r="HK238" s="196"/>
      <c r="HM238" s="196"/>
      <c r="HN238" s="196"/>
      <c r="HO238" s="196"/>
      <c r="HP238" s="196"/>
      <c r="HQ238" s="196"/>
      <c r="HR238" s="196"/>
      <c r="HS238" s="196"/>
    </row>
    <row r="239" spans="213:227" x14ac:dyDescent="0.25">
      <c r="HE239" s="196"/>
      <c r="HF239" s="196"/>
      <c r="HG239" s="196"/>
      <c r="HH239" s="196"/>
      <c r="HI239" s="196"/>
      <c r="HJ239" s="196"/>
      <c r="HK239" s="196"/>
      <c r="HM239" s="196"/>
      <c r="HN239" s="196"/>
      <c r="HO239" s="196"/>
      <c r="HP239" s="196"/>
      <c r="HQ239" s="196"/>
      <c r="HR239" s="196"/>
      <c r="HS239" s="196"/>
    </row>
    <row r="240" spans="213:227" x14ac:dyDescent="0.25">
      <c r="HE240" s="196"/>
      <c r="HF240" s="196"/>
      <c r="HG240" s="196"/>
      <c r="HH240" s="196"/>
      <c r="HI240" s="196"/>
      <c r="HJ240" s="196"/>
      <c r="HK240" s="196"/>
      <c r="HM240" s="196"/>
      <c r="HN240" s="196"/>
      <c r="HO240" s="196"/>
      <c r="HP240" s="196"/>
      <c r="HQ240" s="196"/>
      <c r="HR240" s="196"/>
      <c r="HS240" s="196"/>
    </row>
  </sheetData>
  <sheetProtection algorithmName="SHA-512" hashValue="OT2aMxbUz1+/tsTpR0m4q4OHku9mzAvBaZ2/t0MuxoVAygE72IkENiMrWmdVtfCJAGzqeZrAYJukenA3oF9UQw==" saltValue="umuRdSeNLd/gZhMAszBeAw==" spinCount="100000" sheet="1" objects="1" scenarios="1"/>
  <mergeCells count="70">
    <mergeCell ref="T4:AH4"/>
    <mergeCell ref="T43:AH43"/>
    <mergeCell ref="T44:AH44"/>
    <mergeCell ref="T45:AH45"/>
    <mergeCell ref="T46:AH46"/>
    <mergeCell ref="D43:R43"/>
    <mergeCell ref="D44:R44"/>
    <mergeCell ref="D45:R45"/>
    <mergeCell ref="D46:R46"/>
    <mergeCell ref="D4:R4"/>
    <mergeCell ref="AK4:AY4"/>
    <mergeCell ref="BA4:BO4"/>
    <mergeCell ref="AK43:AY43"/>
    <mergeCell ref="BA43:BO43"/>
    <mergeCell ref="CW44:DA44"/>
    <mergeCell ref="AK44:AY44"/>
    <mergeCell ref="BA44:BO44"/>
    <mergeCell ref="CG4:CU4"/>
    <mergeCell ref="BQ43:CE43"/>
    <mergeCell ref="CG43:CU43"/>
    <mergeCell ref="BQ44:CE44"/>
    <mergeCell ref="CG44:CU44"/>
    <mergeCell ref="BQ4:CE4"/>
    <mergeCell ref="AK45:AY45"/>
    <mergeCell ref="BA45:BO45"/>
    <mergeCell ref="AK46:AY46"/>
    <mergeCell ref="BA46:BO46"/>
    <mergeCell ref="BQ45:CE45"/>
    <mergeCell ref="EH4:EN4"/>
    <mergeCell ref="DC43:DK43"/>
    <mergeCell ref="DC44:DK44"/>
    <mergeCell ref="DM43:DU43"/>
    <mergeCell ref="DM44:DU44"/>
    <mergeCell ref="DW43:EE43"/>
    <mergeCell ref="DW44:EE44"/>
    <mergeCell ref="EP4:EU4"/>
    <mergeCell ref="EW4:FB4"/>
    <mergeCell ref="FD4:FI4"/>
    <mergeCell ref="EW46:FB49"/>
    <mergeCell ref="FD46:FI49"/>
    <mergeCell ref="FK4:FP4"/>
    <mergeCell ref="FR4:FW4"/>
    <mergeCell ref="FY44:GM44"/>
    <mergeCell ref="FY45:GM45"/>
    <mergeCell ref="FY46:GM46"/>
    <mergeCell ref="HM2:HS2"/>
    <mergeCell ref="HM4:HS4"/>
    <mergeCell ref="GZ47:HC47"/>
    <mergeCell ref="FY48:GM48"/>
    <mergeCell ref="GZ48:HC48"/>
    <mergeCell ref="HE2:HK2"/>
    <mergeCell ref="HE4:HK4"/>
    <mergeCell ref="GO44:HC44"/>
    <mergeCell ref="GO45:HC45"/>
    <mergeCell ref="GO46:HC46"/>
    <mergeCell ref="FY47:GM47"/>
    <mergeCell ref="HM45:HS47"/>
    <mergeCell ref="HE45:HK47"/>
    <mergeCell ref="T48:AH48"/>
    <mergeCell ref="BA48:BO48"/>
    <mergeCell ref="CG48:CU48"/>
    <mergeCell ref="EH47:EN52"/>
    <mergeCell ref="EP47:EU49"/>
    <mergeCell ref="FK47:FP49"/>
    <mergeCell ref="FR47:FW49"/>
    <mergeCell ref="EH46:EN46"/>
    <mergeCell ref="CG45:CU45"/>
    <mergeCell ref="BQ46:CE46"/>
    <mergeCell ref="CG46:CU46"/>
    <mergeCell ref="CW45:DA45"/>
  </mergeCell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A3"/>
  <sheetViews>
    <sheetView workbookViewId="0"/>
  </sheetViews>
  <sheetFormatPr defaultColWidth="9.140625" defaultRowHeight="15" x14ac:dyDescent="0.25"/>
  <cols>
    <col min="1" max="1" width="92.7109375" style="1" customWidth="1"/>
    <col min="2" max="16384" width="9.140625" style="1"/>
  </cols>
  <sheetData>
    <row r="1" spans="1:1" ht="36" x14ac:dyDescent="0.55000000000000004">
      <c r="A1" s="10" t="s">
        <v>36</v>
      </c>
    </row>
    <row r="2" spans="1:1" ht="18.75" x14ac:dyDescent="0.3">
      <c r="A2" s="7"/>
    </row>
    <row r="3" spans="1:1" ht="18.75" x14ac:dyDescent="0.3">
      <c r="A3" s="7"/>
    </row>
  </sheetData>
  <sheetProtection algorithmName="SHA-512" hashValue="Wa2TWtB/AnztXhvFBzNhq3nTbwI3UknLsKJWrJ7sAnZeNfN9r+AZ4fhYY+2Txez1AohkZSaxTKz7vKGyNaTj0A==" saltValue="UPYFSGdNz5CSPcSYKoOByQ==" spinCount="100000" sheet="1" objects="1" scenarios="1"/>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FC240"/>
  <sheetViews>
    <sheetView showGridLines="0" zoomScale="70" zoomScaleNormal="70" workbookViewId="0">
      <pane xSplit="2" ySplit="8" topLeftCell="C27" activePane="bottomRight" state="frozen"/>
      <selection pane="topRight" activeCell="C1" sqref="C1"/>
      <selection pane="bottomLeft" activeCell="A9" sqref="A9"/>
      <selection pane="bottomRight" activeCell="C1" sqref="C1"/>
    </sheetView>
  </sheetViews>
  <sheetFormatPr defaultColWidth="14.42578125" defaultRowHeight="15" customHeight="1" x14ac:dyDescent="0.25"/>
  <cols>
    <col min="1" max="1" width="3" style="201" customWidth="1"/>
    <col min="2" max="2" width="25.7109375" style="201" customWidth="1"/>
    <col min="3" max="3" width="14.85546875" style="201" customWidth="1"/>
    <col min="4" max="4" width="1.7109375" style="201" customWidth="1"/>
    <col min="5" max="5" width="12.7109375" style="201" customWidth="1"/>
    <col min="6" max="6" width="1.7109375" style="201" customWidth="1"/>
    <col min="7" max="7" width="14.5703125" style="201" customWidth="1"/>
    <col min="8" max="8" width="1.7109375" style="201" customWidth="1"/>
    <col min="9" max="9" width="15.7109375" style="201" customWidth="1"/>
    <col min="10" max="10" width="1.7109375" style="201" customWidth="1"/>
    <col min="11" max="11" width="14.85546875" style="201" customWidth="1"/>
    <col min="12" max="12" width="1.7109375" style="201" customWidth="1"/>
    <col min="13" max="13" width="15.5703125" style="201" customWidth="1"/>
    <col min="14" max="14" width="1.7109375" style="201" customWidth="1"/>
    <col min="15" max="15" width="16.42578125" style="201" customWidth="1"/>
    <col min="16" max="16" width="1.7109375" style="201" customWidth="1"/>
    <col min="17" max="17" width="84.42578125" style="201" customWidth="1"/>
    <col min="18" max="18" width="4" style="201" customWidth="1"/>
    <col min="19" max="19" width="13.5703125" style="201" customWidth="1"/>
    <col min="20" max="20" width="1.7109375" style="201" customWidth="1"/>
    <col min="21" max="21" width="13.85546875" style="201" customWidth="1"/>
    <col min="22" max="22" width="2.140625" style="201" customWidth="1"/>
    <col min="23" max="23" width="13.28515625" style="201" customWidth="1"/>
    <col min="24" max="24" width="2.28515625" style="201" customWidth="1"/>
    <col min="25" max="25" width="14" style="201" customWidth="1"/>
    <col min="26" max="26" width="2.5703125" style="201" customWidth="1"/>
    <col min="27" max="27" width="15.5703125" style="201" customWidth="1"/>
    <col min="28" max="28" width="3.42578125" style="201" customWidth="1"/>
    <col min="29" max="29" width="15.42578125" style="201" customWidth="1"/>
    <col min="30" max="30" width="2" style="201" customWidth="1"/>
    <col min="31" max="31" width="8.7109375" style="201" customWidth="1"/>
    <col min="32" max="32" width="7.28515625" style="201" customWidth="1"/>
    <col min="33" max="33" width="88.28515625" style="201" customWidth="1"/>
    <col min="34" max="34" width="5" style="201" customWidth="1"/>
    <col min="35" max="35" width="113.140625" style="201" customWidth="1"/>
    <col min="36" max="36" width="2.5703125" style="201" customWidth="1"/>
    <col min="37" max="37" width="20.140625" style="201" customWidth="1"/>
    <col min="38" max="38" width="3.42578125" style="201" customWidth="1"/>
    <col min="39" max="39" width="8.7109375" style="201" customWidth="1"/>
    <col min="40" max="40" width="2.140625" style="201" customWidth="1"/>
    <col min="41" max="41" width="19.28515625" style="201" customWidth="1"/>
    <col min="42" max="42" width="3.140625" style="201" customWidth="1"/>
    <col min="43" max="43" width="13" style="201" customWidth="1"/>
    <col min="44" max="44" width="1.7109375" style="201" customWidth="1"/>
    <col min="45" max="45" width="12.42578125" style="201" customWidth="1"/>
    <col min="46" max="46" width="1.7109375" style="201" customWidth="1"/>
    <col min="47" max="47" width="11.42578125" style="201" customWidth="1"/>
    <col min="48" max="48" width="3.85546875" style="201" customWidth="1"/>
    <col min="49" max="49" width="1.7109375" style="201" customWidth="1"/>
    <col min="50" max="50" width="27.7109375" style="201" customWidth="1"/>
    <col min="51" max="51" width="3.85546875" style="201" customWidth="1"/>
    <col min="52" max="52" width="35.85546875" style="201" customWidth="1"/>
    <col min="53" max="53" width="3.5703125" style="201" customWidth="1"/>
    <col min="54" max="54" width="16" style="201" customWidth="1"/>
    <col min="55" max="55" width="1.7109375" style="201" customWidth="1"/>
    <col min="56" max="56" width="10.140625" style="201" customWidth="1"/>
    <col min="57" max="57" width="1.7109375" style="201" customWidth="1"/>
    <col min="58" max="58" width="11.42578125" style="201" customWidth="1"/>
    <col min="59" max="59" width="3.85546875" style="201" customWidth="1"/>
    <col min="60" max="60" width="1.7109375" style="201" customWidth="1"/>
    <col min="61" max="61" width="27.7109375" style="201" customWidth="1"/>
    <col min="62" max="62" width="3.85546875" style="201" customWidth="1"/>
    <col min="63" max="63" width="35.85546875" style="201" customWidth="1"/>
    <col min="64" max="64" width="3.5703125" style="201" customWidth="1"/>
    <col min="65" max="65" width="11.85546875" style="201" customWidth="1"/>
    <col min="66" max="66" width="1.7109375" style="201" customWidth="1"/>
    <col min="67" max="67" width="9.7109375" style="201" customWidth="1"/>
    <col min="68" max="68" width="1.7109375" style="201" customWidth="1"/>
    <col min="69" max="69" width="12.140625" style="201" customWidth="1"/>
    <col min="70" max="70" width="2.42578125" style="201" customWidth="1"/>
    <col min="71" max="71" width="27.7109375" style="201" customWidth="1"/>
    <col min="72" max="72" width="3.85546875" style="201" customWidth="1"/>
    <col min="73" max="73" width="54.7109375" style="201" customWidth="1"/>
    <col min="74" max="74" width="4.140625" style="201" customWidth="1"/>
    <col min="75" max="75" width="11.85546875" style="201" customWidth="1"/>
    <col min="76" max="76" width="1.7109375" style="201" customWidth="1"/>
    <col min="77" max="77" width="9.7109375" style="201" customWidth="1"/>
    <col min="78" max="78" width="1.7109375" style="201" customWidth="1"/>
    <col min="79" max="79" width="12.140625" style="201" customWidth="1"/>
    <col min="80" max="80" width="2.42578125" style="201" customWidth="1"/>
    <col min="81" max="81" width="27.7109375" style="201" customWidth="1"/>
    <col min="82" max="82" width="3.85546875" style="201" customWidth="1"/>
    <col min="83" max="83" width="54.7109375" style="201" customWidth="1"/>
    <col min="84" max="84" width="2.85546875" style="201" customWidth="1"/>
    <col min="85" max="85" width="6.42578125" style="201" customWidth="1"/>
    <col min="86" max="86" width="2.42578125" style="201" customWidth="1"/>
    <col min="87" max="87" width="27.7109375" style="201" customWidth="1"/>
    <col min="88" max="88" width="3.85546875" style="201" customWidth="1"/>
    <col min="89" max="89" width="59" style="201" customWidth="1"/>
    <col min="90" max="90" width="2.85546875" style="201" customWidth="1"/>
    <col min="91" max="91" width="11.85546875" style="201" customWidth="1"/>
    <col min="92" max="92" width="2.42578125" style="201" customWidth="1"/>
    <col min="93" max="93" width="27.7109375" style="201" customWidth="1"/>
    <col min="94" max="94" width="3.85546875" style="201" customWidth="1"/>
    <col min="95" max="95" width="54.7109375" style="201" customWidth="1"/>
    <col min="96" max="96" width="2.85546875" style="201" customWidth="1"/>
    <col min="97" max="97" width="11.85546875" style="201" customWidth="1"/>
    <col min="98" max="98" width="2.42578125" style="201" customWidth="1"/>
    <col min="99" max="99" width="27.7109375" style="201" customWidth="1"/>
    <col min="100" max="100" width="3.85546875" style="201" customWidth="1"/>
    <col min="101" max="101" width="54.7109375" style="201" customWidth="1"/>
    <col min="102" max="102" width="2.85546875" style="201" customWidth="1"/>
    <col min="103" max="103" width="14.7109375" style="201" customWidth="1"/>
    <col min="104" max="104" width="1.7109375" style="201" customWidth="1"/>
    <col min="105" max="105" width="14.28515625" style="201" customWidth="1"/>
    <col min="106" max="106" width="1.7109375" style="201" customWidth="1"/>
    <col min="107" max="107" width="13.42578125" style="201" customWidth="1"/>
    <col min="108" max="108" width="1.7109375" style="201" customWidth="1"/>
    <col min="109" max="109" width="14" style="201" customWidth="1"/>
    <col min="110" max="110" width="1.7109375" style="201" customWidth="1"/>
    <col min="111" max="111" width="13.42578125" style="201" customWidth="1"/>
    <col min="112" max="112" width="1.7109375" style="201" customWidth="1"/>
    <col min="113" max="113" width="14" style="201" customWidth="1"/>
    <col min="114" max="114" width="1.7109375" style="201" customWidth="1"/>
    <col min="115" max="115" width="27.140625" style="201" customWidth="1"/>
    <col min="116" max="116" width="1.7109375" style="201" customWidth="1"/>
    <col min="117" max="117" width="69.85546875" style="201" customWidth="1"/>
    <col min="118" max="118" width="4.28515625" style="201" customWidth="1"/>
    <col min="119" max="119" width="14.7109375" style="201" customWidth="1"/>
    <col min="120" max="120" width="1.7109375" style="201" customWidth="1"/>
    <col min="121" max="121" width="14.28515625" style="201" customWidth="1"/>
    <col min="122" max="122" width="1.7109375" style="201" customWidth="1"/>
    <col min="123" max="123" width="13.42578125" style="201" customWidth="1"/>
    <col min="124" max="124" width="1.7109375" style="201" customWidth="1"/>
    <col min="125" max="125" width="14" style="201" customWidth="1"/>
    <col min="126" max="126" width="1.7109375" style="201" customWidth="1"/>
    <col min="127" max="127" width="13.42578125" style="201" customWidth="1"/>
    <col min="128" max="128" width="1.7109375" style="201" customWidth="1"/>
    <col min="129" max="129" width="14" style="201" customWidth="1"/>
    <col min="130" max="130" width="1.7109375" style="201" customWidth="1"/>
    <col min="131" max="131" width="27.140625" style="201" customWidth="1"/>
    <col min="132" max="132" width="1.7109375" style="201" customWidth="1"/>
    <col min="133" max="133" width="69" style="201" customWidth="1"/>
    <col min="134" max="134" width="3.28515625" style="201" customWidth="1"/>
    <col min="135" max="135" width="11.85546875" style="201" customWidth="1"/>
    <col min="136" max="136" width="2.42578125" style="201" customWidth="1"/>
    <col min="137" max="137" width="15.42578125" style="201" customWidth="1"/>
    <col min="138" max="138" width="3.85546875" style="201" customWidth="1"/>
    <col min="139" max="139" width="67.7109375" style="201" customWidth="1"/>
    <col min="140" max="140" width="3.5703125" style="201" customWidth="1"/>
    <col min="141" max="141" width="11.85546875" style="201" customWidth="1"/>
    <col min="142" max="142" width="2.42578125" style="201" customWidth="1"/>
    <col min="143" max="143" width="15" style="201" customWidth="1"/>
    <col min="144" max="144" width="2.42578125" style="201" customWidth="1"/>
    <col min="145" max="145" width="22.5703125" style="201" customWidth="1"/>
    <col min="146" max="146" width="3.85546875" style="201" customWidth="1"/>
    <col min="147" max="147" width="46.5703125" style="201" customWidth="1"/>
    <col min="148" max="148" width="2.85546875" style="201" customWidth="1"/>
    <col min="149" max="149" width="11.85546875" style="201" customWidth="1"/>
    <col min="150" max="150" width="2.42578125" style="201" customWidth="1"/>
    <col min="151" max="151" width="27.7109375" style="201" customWidth="1"/>
    <col min="152" max="152" width="3.85546875" style="201" customWidth="1"/>
    <col min="153" max="153" width="46.5703125" style="201" customWidth="1"/>
    <col min="154" max="154" width="2.85546875" style="201" customWidth="1"/>
    <col min="155" max="155" width="11.85546875" style="201" customWidth="1"/>
    <col min="156" max="156" width="2.42578125" style="201" customWidth="1"/>
    <col min="157" max="157" width="27.7109375" style="201" customWidth="1"/>
    <col min="158" max="158" width="3.85546875" style="201" customWidth="1"/>
    <col min="159" max="159" width="46.5703125" style="201" customWidth="1"/>
    <col min="160" max="16384" width="14.42578125" style="201"/>
  </cols>
  <sheetData>
    <row r="1" spans="1:159" x14ac:dyDescent="0.25">
      <c r="A1" s="198" t="s">
        <v>412</v>
      </c>
      <c r="B1" s="351"/>
      <c r="C1" s="352" t="s">
        <v>36</v>
      </c>
      <c r="D1" s="352"/>
      <c r="E1" s="352"/>
      <c r="F1" s="352"/>
      <c r="G1" s="352"/>
      <c r="H1" s="352"/>
      <c r="I1" s="352"/>
      <c r="J1" s="352"/>
      <c r="K1" s="352"/>
      <c r="L1" s="352"/>
      <c r="M1" s="352"/>
      <c r="N1" s="352"/>
      <c r="O1" s="352"/>
      <c r="P1" s="352"/>
      <c r="Q1" s="351"/>
      <c r="S1" s="353" t="s">
        <v>36</v>
      </c>
      <c r="AI1" s="353" t="s">
        <v>36</v>
      </c>
      <c r="AQ1" s="352" t="s">
        <v>36</v>
      </c>
      <c r="AR1" s="354"/>
      <c r="AS1" s="352"/>
      <c r="AT1" s="354"/>
      <c r="AU1" s="352"/>
      <c r="AV1" s="352"/>
      <c r="AW1" s="352"/>
      <c r="AX1" s="352"/>
      <c r="AY1" s="352"/>
      <c r="AZ1" s="351"/>
      <c r="BB1" s="352" t="s">
        <v>36</v>
      </c>
      <c r="BC1" s="352"/>
      <c r="BD1" s="352"/>
      <c r="BE1" s="352"/>
      <c r="BF1" s="352"/>
      <c r="BG1" s="352"/>
      <c r="BH1" s="352"/>
      <c r="BI1" s="352"/>
      <c r="BJ1" s="352"/>
      <c r="BK1" s="351"/>
      <c r="BM1" s="352" t="s">
        <v>36</v>
      </c>
      <c r="BN1" s="354"/>
      <c r="BO1" s="352"/>
      <c r="BP1" s="354"/>
      <c r="BQ1" s="352"/>
      <c r="BR1" s="352"/>
      <c r="BS1" s="352"/>
      <c r="BT1" s="352"/>
      <c r="BU1" s="351"/>
      <c r="BW1" s="352" t="s">
        <v>36</v>
      </c>
      <c r="BX1" s="352"/>
      <c r="BY1" s="352"/>
      <c r="BZ1" s="352"/>
      <c r="CA1" s="352"/>
      <c r="CB1" s="352"/>
      <c r="CC1" s="352"/>
      <c r="CD1" s="352"/>
      <c r="CE1" s="351"/>
      <c r="CG1" s="352" t="s">
        <v>36</v>
      </c>
      <c r="CH1" s="352"/>
      <c r="CI1" s="352"/>
      <c r="CJ1" s="352"/>
      <c r="CK1" s="351"/>
      <c r="CM1" s="352" t="s">
        <v>36</v>
      </c>
      <c r="CN1" s="352"/>
      <c r="CO1" s="352"/>
      <c r="CP1" s="352"/>
      <c r="CQ1" s="351"/>
      <c r="CS1" s="352" t="s">
        <v>36</v>
      </c>
      <c r="CT1" s="352"/>
      <c r="CU1" s="352"/>
      <c r="CV1" s="352"/>
      <c r="CW1" s="351"/>
      <c r="CY1" s="352" t="s">
        <v>36</v>
      </c>
      <c r="CZ1" s="355"/>
      <c r="DA1" s="355"/>
      <c r="DB1" s="355"/>
      <c r="DC1" s="355"/>
      <c r="DD1" s="355"/>
      <c r="DE1" s="355"/>
      <c r="DF1" s="355"/>
      <c r="DG1" s="355"/>
      <c r="DH1" s="355"/>
      <c r="DI1" s="355"/>
      <c r="DJ1" s="355"/>
      <c r="DK1" s="356"/>
      <c r="DL1" s="355"/>
      <c r="DM1" s="355"/>
      <c r="DO1" s="352" t="s">
        <v>36</v>
      </c>
      <c r="DP1" s="355"/>
      <c r="DQ1" s="355"/>
      <c r="DR1" s="355"/>
      <c r="DS1" s="355"/>
      <c r="DT1" s="355"/>
      <c r="DU1" s="355"/>
      <c r="DV1" s="355"/>
      <c r="DW1" s="355"/>
      <c r="DX1" s="355"/>
      <c r="DY1" s="355"/>
      <c r="DZ1" s="355"/>
      <c r="EA1" s="356"/>
      <c r="EB1" s="355"/>
      <c r="EC1" s="355"/>
      <c r="EE1" s="352" t="s">
        <v>36</v>
      </c>
      <c r="EF1" s="352"/>
      <c r="EG1" s="352"/>
      <c r="EH1" s="352"/>
      <c r="EI1" s="351"/>
      <c r="EK1" s="352" t="s">
        <v>36</v>
      </c>
      <c r="EL1" s="354"/>
      <c r="EM1" s="352"/>
      <c r="EN1" s="352"/>
      <c r="EO1" s="352"/>
      <c r="EP1" s="352"/>
      <c r="EQ1" s="351"/>
      <c r="ES1" s="352" t="s">
        <v>36</v>
      </c>
      <c r="ET1" s="352"/>
      <c r="EU1" s="352"/>
      <c r="EV1" s="352"/>
      <c r="EW1" s="351"/>
      <c r="EY1" s="352" t="s">
        <v>36</v>
      </c>
      <c r="EZ1" s="352"/>
      <c r="FA1" s="352"/>
      <c r="FB1" s="352"/>
      <c r="FC1" s="351"/>
    </row>
    <row r="2" spans="1:159" x14ac:dyDescent="0.25">
      <c r="A2" s="198" t="s">
        <v>413</v>
      </c>
      <c r="B2" s="351"/>
      <c r="C2" s="352" t="s">
        <v>522</v>
      </c>
      <c r="D2" s="352"/>
      <c r="E2" s="352"/>
      <c r="F2" s="352"/>
      <c r="G2" s="352"/>
      <c r="H2" s="352"/>
      <c r="I2" s="352"/>
      <c r="J2" s="352"/>
      <c r="K2" s="352"/>
      <c r="L2" s="352"/>
      <c r="M2" s="352"/>
      <c r="N2" s="352"/>
      <c r="O2" s="352"/>
      <c r="P2" s="352"/>
      <c r="Q2" s="351"/>
      <c r="S2" s="352" t="s">
        <v>522</v>
      </c>
      <c r="AI2" s="353" t="s">
        <v>519</v>
      </c>
      <c r="AQ2" s="357" t="s">
        <v>673</v>
      </c>
      <c r="AR2" s="358"/>
      <c r="AS2" s="358"/>
      <c r="AT2" s="358"/>
      <c r="AU2" s="358"/>
      <c r="AV2" s="358"/>
      <c r="AW2" s="358"/>
      <c r="AX2" s="358"/>
      <c r="AY2" s="358"/>
      <c r="AZ2" s="358"/>
      <c r="BB2" s="357" t="s">
        <v>673</v>
      </c>
      <c r="BC2" s="358"/>
      <c r="BD2" s="358"/>
      <c r="BE2" s="358"/>
      <c r="BF2" s="358"/>
      <c r="BG2" s="358"/>
      <c r="BH2" s="358"/>
      <c r="BI2" s="358"/>
      <c r="BJ2" s="358"/>
      <c r="BK2" s="358"/>
      <c r="BM2" s="357" t="s">
        <v>642</v>
      </c>
      <c r="BN2" s="358"/>
      <c r="BO2" s="358"/>
      <c r="BP2" s="358"/>
      <c r="BQ2" s="358"/>
      <c r="BR2" s="358"/>
      <c r="BS2" s="358"/>
      <c r="BT2" s="358"/>
      <c r="BU2" s="358"/>
      <c r="BW2" s="357" t="s">
        <v>677</v>
      </c>
      <c r="BX2" s="358"/>
      <c r="BY2" s="358"/>
      <c r="BZ2" s="358"/>
      <c r="CA2" s="358"/>
      <c r="CB2" s="358"/>
      <c r="CC2" s="358"/>
      <c r="CD2" s="358"/>
      <c r="CE2" s="358"/>
      <c r="CG2" s="357" t="s">
        <v>735</v>
      </c>
      <c r="CH2" s="358"/>
      <c r="CI2" s="358"/>
      <c r="CJ2" s="358"/>
      <c r="CK2" s="358"/>
      <c r="CM2" s="357" t="s">
        <v>678</v>
      </c>
      <c r="CN2" s="358"/>
      <c r="CO2" s="358"/>
      <c r="CP2" s="358"/>
      <c r="CQ2" s="358"/>
      <c r="CS2" s="357" t="s">
        <v>679</v>
      </c>
      <c r="CT2" s="358"/>
      <c r="CU2" s="358"/>
      <c r="CV2" s="358"/>
      <c r="CW2" s="358"/>
      <c r="CY2" s="352" t="s">
        <v>548</v>
      </c>
      <c r="CZ2" s="355"/>
      <c r="DA2" s="355"/>
      <c r="DB2" s="355"/>
      <c r="DC2" s="355"/>
      <c r="DD2" s="355"/>
      <c r="DE2" s="355"/>
      <c r="DF2" s="355"/>
      <c r="DG2" s="355"/>
      <c r="DH2" s="355"/>
      <c r="DI2" s="355"/>
      <c r="DJ2" s="355"/>
      <c r="DK2" s="356"/>
      <c r="DL2" s="355"/>
      <c r="DM2" s="355"/>
      <c r="DO2" s="352" t="s">
        <v>548</v>
      </c>
      <c r="DP2" s="355"/>
      <c r="DQ2" s="355"/>
      <c r="DR2" s="355"/>
      <c r="DS2" s="355"/>
      <c r="DT2" s="355"/>
      <c r="DU2" s="355"/>
      <c r="DV2" s="355"/>
      <c r="DW2" s="355"/>
      <c r="DX2" s="355"/>
      <c r="DY2" s="355"/>
      <c r="DZ2" s="355"/>
      <c r="EA2" s="356"/>
      <c r="EB2" s="355"/>
      <c r="EC2" s="355"/>
      <c r="EE2" s="357" t="s">
        <v>682</v>
      </c>
      <c r="EF2" s="358"/>
      <c r="EG2" s="358"/>
      <c r="EH2" s="358"/>
      <c r="EI2" s="358"/>
      <c r="EK2" s="359" t="s">
        <v>860</v>
      </c>
      <c r="EL2" s="358"/>
      <c r="EM2" s="358"/>
      <c r="EN2" s="358"/>
      <c r="EO2" s="358"/>
      <c r="EP2" s="358"/>
      <c r="EQ2" s="358"/>
      <c r="ES2" s="357" t="s">
        <v>687</v>
      </c>
      <c r="ET2" s="358"/>
      <c r="EU2" s="358"/>
      <c r="EV2" s="358"/>
      <c r="EW2" s="358"/>
      <c r="EY2" s="357" t="s">
        <v>688</v>
      </c>
      <c r="EZ2" s="358"/>
      <c r="FA2" s="358"/>
      <c r="FB2" s="358"/>
      <c r="FC2" s="358"/>
    </row>
    <row r="3" spans="1:159" x14ac:dyDescent="0.25">
      <c r="A3" s="198" t="s">
        <v>414</v>
      </c>
      <c r="B3" s="351"/>
      <c r="C3" s="352" t="s">
        <v>717</v>
      </c>
      <c r="D3" s="352"/>
      <c r="E3" s="352"/>
      <c r="F3" s="352"/>
      <c r="G3" s="352"/>
      <c r="H3" s="352"/>
      <c r="I3" s="352"/>
      <c r="J3" s="352"/>
      <c r="K3" s="352"/>
      <c r="L3" s="352"/>
      <c r="M3" s="352"/>
      <c r="N3" s="352"/>
      <c r="O3" s="352"/>
      <c r="P3" s="352"/>
      <c r="Q3" s="351"/>
      <c r="S3" s="353" t="s">
        <v>719</v>
      </c>
      <c r="AI3" s="353" t="s">
        <v>720</v>
      </c>
      <c r="AQ3" s="353" t="s">
        <v>730</v>
      </c>
      <c r="AR3" s="360"/>
      <c r="AS3" s="351"/>
      <c r="AT3" s="360"/>
      <c r="AU3" s="351"/>
      <c r="AV3" s="351"/>
      <c r="AW3" s="351"/>
      <c r="AX3" s="351"/>
      <c r="AY3" s="351"/>
      <c r="AZ3" s="351"/>
      <c r="BB3" s="353" t="s">
        <v>731</v>
      </c>
      <c r="BC3" s="351"/>
      <c r="BD3" s="351"/>
      <c r="BE3" s="351"/>
      <c r="BF3" s="351"/>
      <c r="BG3" s="351"/>
      <c r="BH3" s="351"/>
      <c r="BI3" s="351"/>
      <c r="BJ3" s="351"/>
      <c r="BK3" s="351"/>
      <c r="BM3" s="357" t="s">
        <v>732</v>
      </c>
      <c r="BN3" s="358"/>
      <c r="BO3" s="358"/>
      <c r="BP3" s="360"/>
      <c r="BQ3" s="351"/>
      <c r="BR3" s="351"/>
      <c r="BS3" s="351"/>
      <c r="BT3" s="351"/>
      <c r="BU3" s="351"/>
      <c r="BW3" s="357" t="s">
        <v>733</v>
      </c>
      <c r="BX3" s="358"/>
      <c r="BY3" s="358"/>
      <c r="BZ3" s="351"/>
      <c r="CA3" s="351"/>
      <c r="CB3" s="351"/>
      <c r="CC3" s="351"/>
      <c r="CD3" s="351"/>
      <c r="CE3" s="351"/>
      <c r="CG3" s="351">
        <v>187</v>
      </c>
      <c r="CH3" s="351"/>
      <c r="CI3" s="351"/>
      <c r="CJ3" s="351"/>
      <c r="CK3" s="351"/>
      <c r="CM3" s="351">
        <v>188</v>
      </c>
      <c r="CN3" s="351"/>
      <c r="CO3" s="351"/>
      <c r="CP3" s="351"/>
      <c r="CQ3" s="351"/>
      <c r="CS3" s="351">
        <v>189</v>
      </c>
      <c r="CT3" s="351"/>
      <c r="CU3" s="351"/>
      <c r="CV3" s="351"/>
      <c r="CW3" s="351"/>
      <c r="CY3" s="352" t="s">
        <v>736</v>
      </c>
      <c r="CZ3" s="355"/>
      <c r="DA3" s="355"/>
      <c r="DB3" s="355"/>
      <c r="DC3" s="355"/>
      <c r="DD3" s="355"/>
      <c r="DE3" s="355"/>
      <c r="DF3" s="355"/>
      <c r="DG3" s="355"/>
      <c r="DH3" s="355"/>
      <c r="DI3" s="355"/>
      <c r="DJ3" s="355"/>
      <c r="DK3" s="356"/>
      <c r="DL3" s="355"/>
      <c r="DM3" s="355"/>
      <c r="DO3" s="352" t="s">
        <v>737</v>
      </c>
      <c r="DP3" s="355"/>
      <c r="DQ3" s="355"/>
      <c r="DR3" s="355"/>
      <c r="DS3" s="355"/>
      <c r="DT3" s="355"/>
      <c r="DU3" s="355"/>
      <c r="DV3" s="355"/>
      <c r="DW3" s="355"/>
      <c r="DX3" s="355"/>
      <c r="DY3" s="355"/>
      <c r="DZ3" s="355"/>
      <c r="EA3" s="356"/>
      <c r="EB3" s="355"/>
      <c r="EC3" s="355"/>
      <c r="EE3" s="351">
        <v>202</v>
      </c>
      <c r="EF3" s="351"/>
      <c r="EG3" s="351"/>
      <c r="EH3" s="351"/>
      <c r="EI3" s="351"/>
      <c r="EK3" s="351" t="s">
        <v>738</v>
      </c>
      <c r="EL3" s="360"/>
      <c r="EM3" s="351"/>
      <c r="EN3" s="351"/>
      <c r="EO3" s="351"/>
      <c r="EP3" s="351"/>
      <c r="EQ3" s="351"/>
      <c r="ES3" s="351">
        <v>205</v>
      </c>
      <c r="ET3" s="351"/>
      <c r="EU3" s="351"/>
      <c r="EV3" s="351"/>
      <c r="EW3" s="351"/>
      <c r="EY3" s="351">
        <v>206</v>
      </c>
      <c r="EZ3" s="351"/>
      <c r="FA3" s="351"/>
      <c r="FB3" s="351"/>
      <c r="FC3" s="351"/>
    </row>
    <row r="4" spans="1:159" ht="51" customHeight="1" x14ac:dyDescent="0.25">
      <c r="A4" s="198" t="s">
        <v>415</v>
      </c>
      <c r="B4" s="351"/>
      <c r="C4" s="352" t="s">
        <v>490</v>
      </c>
      <c r="D4" s="352"/>
      <c r="E4" s="352"/>
      <c r="F4" s="352"/>
      <c r="G4" s="352"/>
      <c r="H4" s="352"/>
      <c r="I4" s="352"/>
      <c r="J4" s="352"/>
      <c r="K4" s="352"/>
      <c r="L4" s="352"/>
      <c r="M4" s="352"/>
      <c r="N4" s="352"/>
      <c r="O4" s="352"/>
      <c r="P4" s="352"/>
      <c r="Q4" s="351"/>
      <c r="S4" s="352" t="s">
        <v>490</v>
      </c>
      <c r="AI4" s="361" t="s">
        <v>492</v>
      </c>
      <c r="AJ4" s="362"/>
      <c r="AK4" s="362"/>
      <c r="AL4" s="362"/>
      <c r="AM4" s="362"/>
      <c r="AN4" s="362"/>
      <c r="AO4" s="362"/>
      <c r="AQ4" s="357" t="s">
        <v>723</v>
      </c>
      <c r="AR4" s="358"/>
      <c r="AS4" s="358"/>
      <c r="AT4" s="358"/>
      <c r="AU4" s="358"/>
      <c r="AV4" s="358"/>
      <c r="AW4" s="358"/>
      <c r="AX4" s="358"/>
      <c r="AY4" s="358"/>
      <c r="AZ4" s="358"/>
      <c r="BB4" s="357" t="s">
        <v>722</v>
      </c>
      <c r="BC4" s="358"/>
      <c r="BD4" s="358"/>
      <c r="BE4" s="358"/>
      <c r="BF4" s="358"/>
      <c r="BG4" s="358"/>
      <c r="BH4" s="358"/>
      <c r="BI4" s="358"/>
      <c r="BJ4" s="358"/>
      <c r="BK4" s="358"/>
      <c r="BM4" s="357" t="s">
        <v>494</v>
      </c>
      <c r="BN4" s="358"/>
      <c r="BO4" s="358"/>
      <c r="BP4" s="358"/>
      <c r="BQ4" s="358"/>
      <c r="BR4" s="358"/>
      <c r="BS4" s="358"/>
      <c r="BT4" s="358"/>
      <c r="BU4" s="358"/>
      <c r="BW4" s="357" t="s">
        <v>497</v>
      </c>
      <c r="BX4" s="358"/>
      <c r="BY4" s="358"/>
      <c r="BZ4" s="358"/>
      <c r="CA4" s="358"/>
      <c r="CB4" s="358"/>
      <c r="CC4" s="358"/>
      <c r="CD4" s="358"/>
      <c r="CE4" s="358"/>
      <c r="CG4" s="363" t="s">
        <v>861</v>
      </c>
      <c r="CH4" s="364"/>
      <c r="CI4" s="364"/>
      <c r="CJ4" s="364"/>
      <c r="CK4" s="364"/>
      <c r="CM4" s="357" t="s">
        <v>317</v>
      </c>
      <c r="CN4" s="358"/>
      <c r="CO4" s="358"/>
      <c r="CP4" s="358"/>
      <c r="CQ4" s="358"/>
      <c r="CS4" s="364" t="s">
        <v>680</v>
      </c>
      <c r="CT4" s="365"/>
      <c r="CU4" s="365"/>
      <c r="CV4" s="365"/>
      <c r="CW4" s="365"/>
      <c r="CY4" s="352" t="s">
        <v>444</v>
      </c>
      <c r="CZ4" s="355"/>
      <c r="DA4" s="355"/>
      <c r="DB4" s="355"/>
      <c r="DC4" s="355"/>
      <c r="DD4" s="355"/>
      <c r="DE4" s="355"/>
      <c r="DF4" s="355"/>
      <c r="DG4" s="355"/>
      <c r="DH4" s="355"/>
      <c r="DI4" s="355"/>
      <c r="DJ4" s="355"/>
      <c r="DK4" s="356"/>
      <c r="DL4" s="355"/>
      <c r="DM4" s="355"/>
      <c r="DO4" s="352" t="s">
        <v>681</v>
      </c>
      <c r="DP4" s="355"/>
      <c r="DQ4" s="355"/>
      <c r="DR4" s="355"/>
      <c r="DS4" s="355"/>
      <c r="DT4" s="355"/>
      <c r="DU4" s="355"/>
      <c r="DV4" s="355"/>
      <c r="DW4" s="355"/>
      <c r="DX4" s="355"/>
      <c r="DY4" s="355"/>
      <c r="DZ4" s="355"/>
      <c r="EA4" s="356"/>
      <c r="EB4" s="355"/>
      <c r="EC4" s="355"/>
      <c r="EE4" s="364" t="s">
        <v>745</v>
      </c>
      <c r="EF4" s="365"/>
      <c r="EG4" s="365"/>
      <c r="EH4" s="365"/>
      <c r="EI4" s="365"/>
      <c r="EK4" s="357" t="s">
        <v>505</v>
      </c>
      <c r="EL4" s="358"/>
      <c r="EM4" s="358"/>
      <c r="EN4" s="358"/>
      <c r="EO4" s="358"/>
      <c r="EP4" s="358"/>
      <c r="EQ4" s="358"/>
      <c r="ES4" s="357" t="s">
        <v>506</v>
      </c>
      <c r="ET4" s="358"/>
      <c r="EU4" s="358"/>
      <c r="EV4" s="358"/>
      <c r="EW4" s="358"/>
      <c r="EY4" s="357" t="s">
        <v>507</v>
      </c>
      <c r="EZ4" s="358"/>
      <c r="FA4" s="358"/>
      <c r="FB4" s="358"/>
      <c r="FC4" s="358"/>
    </row>
    <row r="5" spans="1:159" x14ac:dyDescent="0.25">
      <c r="A5" s="198"/>
      <c r="B5" s="355"/>
      <c r="C5" s="355"/>
      <c r="D5" s="355"/>
      <c r="E5" s="355"/>
      <c r="F5" s="355"/>
      <c r="G5" s="355"/>
      <c r="H5" s="355"/>
      <c r="I5" s="355"/>
      <c r="J5" s="355"/>
      <c r="K5" s="355"/>
      <c r="L5" s="355"/>
      <c r="M5" s="355"/>
      <c r="N5" s="355"/>
      <c r="O5" s="355"/>
      <c r="P5" s="355"/>
      <c r="Q5" s="351"/>
      <c r="AQ5" s="199"/>
      <c r="AS5" s="202"/>
      <c r="AU5" s="202"/>
      <c r="AV5" s="202"/>
      <c r="AW5" s="202"/>
      <c r="AX5" s="202"/>
      <c r="AY5" s="202"/>
      <c r="AZ5" s="199"/>
      <c r="BB5" s="199"/>
      <c r="BC5" s="202"/>
      <c r="BD5" s="202"/>
      <c r="BE5" s="202"/>
      <c r="BF5" s="202"/>
      <c r="BG5" s="202"/>
      <c r="BH5" s="202"/>
      <c r="BI5" s="202"/>
      <c r="BJ5" s="202"/>
      <c r="BK5" s="199"/>
      <c r="BM5" s="199"/>
      <c r="BO5" s="202"/>
      <c r="BQ5" s="202"/>
      <c r="BR5" s="202"/>
      <c r="BS5" s="202"/>
      <c r="BT5" s="202"/>
      <c r="BU5" s="199"/>
      <c r="BW5" s="199"/>
      <c r="BX5" s="202"/>
      <c r="BY5" s="202"/>
      <c r="BZ5" s="202"/>
      <c r="CA5" s="202"/>
      <c r="CB5" s="202"/>
      <c r="CC5" s="202"/>
      <c r="CD5" s="202"/>
      <c r="CE5" s="199"/>
      <c r="CG5" s="366"/>
      <c r="CH5" s="366"/>
      <c r="CI5" s="366"/>
      <c r="CJ5" s="366"/>
      <c r="CK5" s="366"/>
      <c r="CM5" s="199"/>
      <c r="CN5" s="202"/>
      <c r="CO5" s="202"/>
      <c r="CP5" s="202"/>
      <c r="CQ5" s="199"/>
      <c r="CS5" s="199"/>
      <c r="CT5" s="202"/>
      <c r="CU5" s="202"/>
      <c r="CV5" s="202"/>
      <c r="CW5" s="199"/>
      <c r="CY5" s="355"/>
      <c r="CZ5" s="355"/>
      <c r="DA5" s="355"/>
      <c r="DB5" s="355"/>
      <c r="DC5" s="355"/>
      <c r="DD5" s="355"/>
      <c r="DE5" s="355"/>
      <c r="DF5" s="355"/>
      <c r="DG5" s="355"/>
      <c r="DH5" s="355"/>
      <c r="DI5" s="355"/>
      <c r="DJ5" s="355"/>
      <c r="DK5" s="356"/>
      <c r="DL5" s="355"/>
      <c r="DM5" s="355"/>
      <c r="DO5" s="355"/>
      <c r="DP5" s="355"/>
      <c r="DQ5" s="355"/>
      <c r="DR5" s="355"/>
      <c r="DS5" s="355"/>
      <c r="DT5" s="355"/>
      <c r="DU5" s="355"/>
      <c r="DV5" s="355"/>
      <c r="DW5" s="355"/>
      <c r="DX5" s="355"/>
      <c r="DY5" s="355"/>
      <c r="DZ5" s="355"/>
      <c r="EA5" s="356"/>
      <c r="EB5" s="355"/>
      <c r="EC5" s="355"/>
      <c r="EE5" s="199"/>
      <c r="EF5" s="202"/>
      <c r="EG5" s="202"/>
      <c r="EH5" s="202"/>
      <c r="EI5" s="199"/>
      <c r="EK5" s="199"/>
      <c r="EM5" s="202"/>
      <c r="EN5" s="202"/>
      <c r="EO5" s="202"/>
      <c r="EP5" s="202"/>
      <c r="EQ5" s="199"/>
      <c r="ES5" s="199"/>
      <c r="ET5" s="202"/>
      <c r="EU5" s="202"/>
      <c r="EV5" s="202"/>
      <c r="EW5" s="199"/>
      <c r="EY5" s="199"/>
      <c r="EZ5" s="202"/>
      <c r="FA5" s="202"/>
      <c r="FB5" s="202"/>
      <c r="FC5" s="199"/>
    </row>
    <row r="6" spans="1:159" x14ac:dyDescent="0.25">
      <c r="A6" s="198"/>
      <c r="B6" s="355"/>
      <c r="C6" s="355"/>
      <c r="D6" s="355"/>
      <c r="E6" s="355"/>
      <c r="F6" s="355"/>
      <c r="G6" s="355"/>
      <c r="H6" s="355"/>
      <c r="I6" s="355"/>
      <c r="J6" s="355"/>
      <c r="K6" s="355"/>
      <c r="L6" s="355"/>
      <c r="M6" s="355"/>
      <c r="N6" s="355"/>
      <c r="O6" s="355"/>
      <c r="P6" s="355"/>
      <c r="Q6" s="351"/>
      <c r="AQ6" s="199"/>
      <c r="AS6" s="202"/>
      <c r="AU6" s="202"/>
      <c r="AV6" s="202"/>
      <c r="AW6" s="202"/>
      <c r="AX6" s="202"/>
      <c r="AY6" s="202"/>
      <c r="AZ6" s="199"/>
      <c r="BB6" s="199"/>
      <c r="BC6" s="202"/>
      <c r="BD6" s="202"/>
      <c r="BE6" s="202"/>
      <c r="BF6" s="202"/>
      <c r="BG6" s="202"/>
      <c r="BH6" s="202"/>
      <c r="BI6" s="202"/>
      <c r="BJ6" s="202"/>
      <c r="BK6" s="199"/>
      <c r="BM6" s="199"/>
      <c r="BO6" s="202"/>
      <c r="BQ6" s="202"/>
      <c r="BR6" s="202"/>
      <c r="BS6" s="202"/>
      <c r="BT6" s="202"/>
      <c r="BU6" s="199"/>
      <c r="BW6" s="199"/>
      <c r="BX6" s="202"/>
      <c r="BY6" s="202"/>
      <c r="BZ6" s="202"/>
      <c r="CA6" s="202"/>
      <c r="CB6" s="202"/>
      <c r="CC6" s="202"/>
      <c r="CD6" s="202"/>
      <c r="CE6" s="199"/>
      <c r="CG6" s="366"/>
      <c r="CH6" s="366"/>
      <c r="CI6" s="366"/>
      <c r="CJ6" s="366"/>
      <c r="CK6" s="366"/>
      <c r="CM6" s="199"/>
      <c r="CN6" s="202"/>
      <c r="CO6" s="202"/>
      <c r="CP6" s="202"/>
      <c r="CQ6" s="199"/>
      <c r="CS6" s="199"/>
      <c r="CT6" s="202"/>
      <c r="CU6" s="202"/>
      <c r="CV6" s="202"/>
      <c r="CW6" s="199"/>
      <c r="CY6" s="355"/>
      <c r="CZ6" s="355"/>
      <c r="DA6" s="355"/>
      <c r="DB6" s="355"/>
      <c r="DC6" s="355"/>
      <c r="DD6" s="355"/>
      <c r="DE6" s="355"/>
      <c r="DF6" s="355"/>
      <c r="DG6" s="355"/>
      <c r="DH6" s="355"/>
      <c r="DI6" s="355"/>
      <c r="DJ6" s="355"/>
      <c r="DK6" s="356"/>
      <c r="DL6" s="355"/>
      <c r="DM6" s="355"/>
      <c r="DO6" s="355"/>
      <c r="DP6" s="355"/>
      <c r="DQ6" s="355"/>
      <c r="DR6" s="355"/>
      <c r="DS6" s="355"/>
      <c r="DT6" s="355"/>
      <c r="DU6" s="355"/>
      <c r="DV6" s="355"/>
      <c r="DW6" s="355"/>
      <c r="DX6" s="355"/>
      <c r="DY6" s="355"/>
      <c r="DZ6" s="355"/>
      <c r="EA6" s="356"/>
      <c r="EB6" s="355"/>
      <c r="EC6" s="355"/>
      <c r="EE6" s="199"/>
      <c r="EF6" s="202"/>
      <c r="EG6" s="202"/>
      <c r="EH6" s="202"/>
      <c r="EI6" s="199"/>
      <c r="EK6" s="199"/>
      <c r="EM6" s="202"/>
      <c r="EN6" s="202"/>
      <c r="EO6" s="202"/>
      <c r="EP6" s="202"/>
      <c r="EQ6" s="199"/>
      <c r="ES6" s="199"/>
      <c r="ET6" s="202"/>
      <c r="EU6" s="202"/>
      <c r="EV6" s="202"/>
      <c r="EW6" s="199"/>
      <c r="EY6" s="199"/>
      <c r="EZ6" s="202"/>
      <c r="FA6" s="202"/>
      <c r="FB6" s="202"/>
      <c r="FC6" s="199"/>
    </row>
    <row r="7" spans="1:159" x14ac:dyDescent="0.25">
      <c r="A7" s="198"/>
      <c r="B7" s="351"/>
      <c r="C7" s="355"/>
      <c r="D7" s="355"/>
      <c r="E7" s="355"/>
      <c r="F7" s="355"/>
      <c r="G7" s="355"/>
      <c r="H7" s="355"/>
      <c r="I7" s="355"/>
      <c r="J7" s="367"/>
      <c r="K7" s="355"/>
      <c r="L7" s="367"/>
      <c r="M7" s="355"/>
      <c r="N7" s="367"/>
      <c r="O7" s="367"/>
      <c r="P7" s="367"/>
      <c r="Q7" s="199"/>
      <c r="AQ7" s="199"/>
      <c r="AS7" s="202"/>
      <c r="AU7" s="202"/>
      <c r="AV7" s="202"/>
      <c r="AW7" s="202"/>
      <c r="AX7" s="202"/>
      <c r="AY7" s="202"/>
      <c r="AZ7" s="199"/>
      <c r="BB7" s="199"/>
      <c r="BC7" s="202"/>
      <c r="BD7" s="202"/>
      <c r="BE7" s="202"/>
      <c r="BF7" s="202"/>
      <c r="BG7" s="202"/>
      <c r="BH7" s="202"/>
      <c r="BI7" s="202"/>
      <c r="BJ7" s="202"/>
      <c r="BK7" s="199"/>
      <c r="BM7" s="199"/>
      <c r="BO7" s="202"/>
      <c r="BQ7" s="202"/>
      <c r="BR7" s="202"/>
      <c r="BS7" s="202"/>
      <c r="BT7" s="202"/>
      <c r="BU7" s="199"/>
      <c r="BW7" s="199"/>
      <c r="BX7" s="202"/>
      <c r="BY7" s="202"/>
      <c r="BZ7" s="202"/>
      <c r="CA7" s="202"/>
      <c r="CB7" s="202"/>
      <c r="CC7" s="202"/>
      <c r="CD7" s="202"/>
      <c r="CE7" s="199"/>
      <c r="CG7" s="366"/>
      <c r="CH7" s="366"/>
      <c r="CI7" s="366"/>
      <c r="CJ7" s="366"/>
      <c r="CK7" s="366"/>
      <c r="CM7" s="199"/>
      <c r="CN7" s="202"/>
      <c r="CO7" s="202"/>
      <c r="CP7" s="202"/>
      <c r="CQ7" s="199"/>
      <c r="CS7" s="199"/>
      <c r="CT7" s="202"/>
      <c r="CU7" s="202"/>
      <c r="CV7" s="202"/>
      <c r="CW7" s="199"/>
      <c r="CY7" s="355"/>
      <c r="CZ7" s="355"/>
      <c r="DA7" s="355"/>
      <c r="DB7" s="355"/>
      <c r="DC7" s="355"/>
      <c r="DD7" s="355"/>
      <c r="DE7" s="355"/>
      <c r="DF7" s="355"/>
      <c r="DG7" s="355"/>
      <c r="DH7" s="355"/>
      <c r="DI7" s="355"/>
      <c r="DJ7" s="355"/>
      <c r="DK7" s="356"/>
      <c r="DL7" s="355"/>
      <c r="DM7" s="355"/>
      <c r="DO7" s="355"/>
      <c r="DP7" s="355"/>
      <c r="DQ7" s="355"/>
      <c r="DR7" s="355"/>
      <c r="DS7" s="355"/>
      <c r="DT7" s="355"/>
      <c r="DU7" s="355"/>
      <c r="DV7" s="355"/>
      <c r="DW7" s="355"/>
      <c r="DX7" s="355"/>
      <c r="DY7" s="355"/>
      <c r="DZ7" s="355"/>
      <c r="EA7" s="356"/>
      <c r="EB7" s="355"/>
      <c r="EC7" s="355"/>
      <c r="EE7" s="199"/>
      <c r="EF7" s="202"/>
      <c r="EG7" s="202"/>
      <c r="EH7" s="202"/>
      <c r="EI7" s="199"/>
      <c r="EK7" s="199"/>
      <c r="EM7" s="202"/>
      <c r="EN7" s="202"/>
      <c r="EO7" s="202"/>
      <c r="EP7" s="202"/>
      <c r="EQ7" s="199"/>
      <c r="ES7" s="199"/>
      <c r="ET7" s="202"/>
      <c r="EU7" s="202"/>
      <c r="EV7" s="202"/>
      <c r="EW7" s="199"/>
      <c r="EY7" s="199"/>
      <c r="EZ7" s="202"/>
      <c r="FA7" s="202"/>
      <c r="FB7" s="202"/>
      <c r="FC7" s="199"/>
    </row>
    <row r="8" spans="1:159" s="374" customFormat="1" ht="42.75" customHeight="1" x14ac:dyDescent="0.25">
      <c r="A8" s="368"/>
      <c r="B8" s="369"/>
      <c r="C8" s="370" t="s">
        <v>525</v>
      </c>
      <c r="D8" s="371"/>
      <c r="E8" s="370" t="s">
        <v>526</v>
      </c>
      <c r="F8" s="371"/>
      <c r="G8" s="370" t="s">
        <v>523</v>
      </c>
      <c r="H8" s="371"/>
      <c r="I8" s="370" t="s">
        <v>524</v>
      </c>
      <c r="J8" s="372"/>
      <c r="K8" s="370" t="s">
        <v>690</v>
      </c>
      <c r="L8" s="372"/>
      <c r="M8" s="370" t="s">
        <v>531</v>
      </c>
      <c r="N8" s="372"/>
      <c r="O8" s="370" t="s">
        <v>409</v>
      </c>
      <c r="P8" s="372"/>
      <c r="Q8" s="373" t="s">
        <v>521</v>
      </c>
      <c r="S8" s="370" t="s">
        <v>535</v>
      </c>
      <c r="T8" s="371"/>
      <c r="U8" s="370" t="s">
        <v>763</v>
      </c>
      <c r="V8" s="371"/>
      <c r="W8" s="370" t="s">
        <v>764</v>
      </c>
      <c r="X8" s="371"/>
      <c r="Y8" s="370" t="s">
        <v>765</v>
      </c>
      <c r="Z8" s="372"/>
      <c r="AA8" s="370" t="s">
        <v>767</v>
      </c>
      <c r="AB8" s="372"/>
      <c r="AC8" s="370" t="s">
        <v>766</v>
      </c>
      <c r="AD8" s="372"/>
      <c r="AE8" s="370" t="s">
        <v>409</v>
      </c>
      <c r="AF8" s="372"/>
      <c r="AG8" s="373" t="s">
        <v>521</v>
      </c>
      <c r="AI8" s="373" t="s">
        <v>520</v>
      </c>
      <c r="AJ8" s="372"/>
      <c r="AK8" s="373" t="s">
        <v>671</v>
      </c>
      <c r="AM8" s="373" t="s">
        <v>409</v>
      </c>
      <c r="AN8" s="372"/>
      <c r="AO8" s="373" t="s">
        <v>521</v>
      </c>
      <c r="AQ8" s="375" t="s">
        <v>549</v>
      </c>
      <c r="AR8" s="376"/>
      <c r="AS8" s="370" t="s">
        <v>449</v>
      </c>
      <c r="AT8" s="376"/>
      <c r="AU8" s="370" t="s">
        <v>559</v>
      </c>
      <c r="AV8" s="372"/>
      <c r="AW8" s="372"/>
      <c r="AX8" s="370" t="s">
        <v>409</v>
      </c>
      <c r="AY8" s="372"/>
      <c r="AZ8" s="373" t="s">
        <v>521</v>
      </c>
      <c r="BB8" s="375" t="s">
        <v>549</v>
      </c>
      <c r="BC8" s="372"/>
      <c r="BD8" s="370" t="s">
        <v>449</v>
      </c>
      <c r="BE8" s="372"/>
      <c r="BF8" s="370" t="s">
        <v>559</v>
      </c>
      <c r="BG8" s="372"/>
      <c r="BH8" s="372"/>
      <c r="BI8" s="370" t="s">
        <v>409</v>
      </c>
      <c r="BJ8" s="372"/>
      <c r="BK8" s="373" t="s">
        <v>521</v>
      </c>
      <c r="BM8" s="375" t="s">
        <v>549</v>
      </c>
      <c r="BN8" s="376"/>
      <c r="BO8" s="370" t="s">
        <v>449</v>
      </c>
      <c r="BP8" s="376"/>
      <c r="BQ8" s="370" t="s">
        <v>559</v>
      </c>
      <c r="BR8" s="372"/>
      <c r="BS8" s="370" t="s">
        <v>409</v>
      </c>
      <c r="BT8" s="372"/>
      <c r="BU8" s="373" t="s">
        <v>521</v>
      </c>
      <c r="BW8" s="375" t="s">
        <v>549</v>
      </c>
      <c r="BX8" s="372"/>
      <c r="BY8" s="370" t="s">
        <v>449</v>
      </c>
      <c r="BZ8" s="372"/>
      <c r="CA8" s="370" t="s">
        <v>559</v>
      </c>
      <c r="CB8" s="372"/>
      <c r="CC8" s="370" t="s">
        <v>409</v>
      </c>
      <c r="CD8" s="372"/>
      <c r="CE8" s="373" t="s">
        <v>521</v>
      </c>
      <c r="CG8" s="370" t="s">
        <v>569</v>
      </c>
      <c r="CH8" s="372"/>
      <c r="CI8" s="370" t="s">
        <v>409</v>
      </c>
      <c r="CJ8" s="372"/>
      <c r="CK8" s="373" t="s">
        <v>521</v>
      </c>
      <c r="CM8" s="370" t="s">
        <v>569</v>
      </c>
      <c r="CN8" s="372"/>
      <c r="CO8" s="370" t="s">
        <v>409</v>
      </c>
      <c r="CP8" s="372"/>
      <c r="CQ8" s="373" t="s">
        <v>521</v>
      </c>
      <c r="CS8" s="370" t="s">
        <v>569</v>
      </c>
      <c r="CT8" s="372"/>
      <c r="CU8" s="370" t="s">
        <v>409</v>
      </c>
      <c r="CV8" s="372"/>
      <c r="CW8" s="373" t="s">
        <v>521</v>
      </c>
      <c r="CY8" s="370" t="s">
        <v>448</v>
      </c>
      <c r="CZ8" s="372"/>
      <c r="DA8" s="370" t="s">
        <v>449</v>
      </c>
      <c r="DB8" s="372"/>
      <c r="DC8" s="370" t="s">
        <v>447</v>
      </c>
      <c r="DD8" s="372"/>
      <c r="DE8" s="370" t="s">
        <v>549</v>
      </c>
      <c r="DF8" s="372"/>
      <c r="DG8" s="370" t="s">
        <v>558</v>
      </c>
      <c r="DH8" s="372"/>
      <c r="DI8" s="370" t="s">
        <v>559</v>
      </c>
      <c r="DJ8" s="372"/>
      <c r="DK8" s="370" t="s">
        <v>409</v>
      </c>
      <c r="DL8" s="371"/>
      <c r="DM8" s="373" t="s">
        <v>521</v>
      </c>
      <c r="DO8" s="370" t="s">
        <v>448</v>
      </c>
      <c r="DP8" s="372"/>
      <c r="DQ8" s="370" t="s">
        <v>449</v>
      </c>
      <c r="DR8" s="372"/>
      <c r="DS8" s="370" t="s">
        <v>447</v>
      </c>
      <c r="DT8" s="372"/>
      <c r="DU8" s="370" t="s">
        <v>549</v>
      </c>
      <c r="DV8" s="372"/>
      <c r="DW8" s="370" t="s">
        <v>558</v>
      </c>
      <c r="DX8" s="372"/>
      <c r="DY8" s="370" t="s">
        <v>559</v>
      </c>
      <c r="DZ8" s="372"/>
      <c r="EA8" s="370" t="s">
        <v>409</v>
      </c>
      <c r="EB8" s="371"/>
      <c r="EC8" s="373" t="s">
        <v>521</v>
      </c>
      <c r="EE8" s="370" t="s">
        <v>569</v>
      </c>
      <c r="EF8" s="372"/>
      <c r="EG8" s="370" t="s">
        <v>409</v>
      </c>
      <c r="EH8" s="372"/>
      <c r="EI8" s="373" t="s">
        <v>521</v>
      </c>
      <c r="EK8" s="370" t="s">
        <v>715</v>
      </c>
      <c r="EL8" s="376"/>
      <c r="EM8" s="370" t="s">
        <v>716</v>
      </c>
      <c r="EN8" s="372"/>
      <c r="EO8" s="370" t="s">
        <v>409</v>
      </c>
      <c r="EP8" s="372"/>
      <c r="EQ8" s="373" t="s">
        <v>521</v>
      </c>
      <c r="ES8" s="370" t="s">
        <v>569</v>
      </c>
      <c r="ET8" s="372"/>
      <c r="EU8" s="370" t="s">
        <v>409</v>
      </c>
      <c r="EV8" s="372"/>
      <c r="EW8" s="373" t="s">
        <v>521</v>
      </c>
      <c r="EY8" s="370" t="s">
        <v>569</v>
      </c>
      <c r="EZ8" s="372"/>
      <c r="FA8" s="370" t="s">
        <v>409</v>
      </c>
      <c r="FB8" s="372"/>
      <c r="FC8" s="373" t="s">
        <v>521</v>
      </c>
    </row>
    <row r="9" spans="1:159" x14ac:dyDescent="0.25">
      <c r="A9" s="198" t="s">
        <v>769</v>
      </c>
      <c r="B9" s="351"/>
      <c r="C9" s="355"/>
      <c r="D9" s="355"/>
      <c r="E9" s="355"/>
      <c r="F9" s="355"/>
      <c r="G9" s="355"/>
      <c r="H9" s="355"/>
      <c r="I9" s="355"/>
      <c r="J9" s="355"/>
      <c r="K9" s="355"/>
      <c r="L9" s="355"/>
      <c r="M9" s="355"/>
      <c r="N9" s="355"/>
      <c r="O9" s="355"/>
      <c r="P9" s="355"/>
      <c r="Q9" s="351"/>
      <c r="S9" s="355"/>
      <c r="T9" s="355"/>
      <c r="U9" s="355"/>
      <c r="V9" s="355"/>
      <c r="W9" s="355"/>
      <c r="X9" s="355"/>
      <c r="Y9" s="355"/>
      <c r="Z9" s="355"/>
      <c r="AA9" s="355"/>
      <c r="AB9" s="355"/>
      <c r="AC9" s="355"/>
      <c r="AD9" s="355"/>
      <c r="AE9" s="355"/>
      <c r="AF9" s="355"/>
      <c r="AG9" s="351"/>
      <c r="AI9" s="202"/>
      <c r="AJ9" s="202"/>
      <c r="AK9" s="202"/>
      <c r="AM9" s="202"/>
      <c r="AN9" s="202"/>
      <c r="AO9" s="377"/>
      <c r="AQ9" s="200"/>
      <c r="AS9" s="202"/>
      <c r="AU9" s="202"/>
      <c r="AV9" s="202"/>
      <c r="AW9" s="202"/>
      <c r="AX9" s="202"/>
      <c r="AY9" s="202"/>
      <c r="AZ9" s="200"/>
      <c r="BB9" s="200"/>
      <c r="BC9" s="202"/>
      <c r="BD9" s="202"/>
      <c r="BE9" s="202"/>
      <c r="BF9" s="202"/>
      <c r="BG9" s="202"/>
      <c r="BH9" s="202"/>
      <c r="BI9" s="202"/>
      <c r="BJ9" s="202"/>
      <c r="BK9" s="200"/>
      <c r="BM9" s="200"/>
      <c r="BO9" s="202"/>
      <c r="BQ9" s="202"/>
      <c r="BR9" s="202"/>
      <c r="BS9" s="202"/>
      <c r="BT9" s="202"/>
      <c r="BU9" s="200"/>
      <c r="BW9" s="200"/>
      <c r="BX9" s="202"/>
      <c r="BY9" s="202"/>
      <c r="BZ9" s="202"/>
      <c r="CA9" s="202"/>
      <c r="CB9" s="202"/>
      <c r="CC9" s="202"/>
      <c r="CD9" s="202"/>
      <c r="CE9" s="200"/>
      <c r="CG9" s="200"/>
      <c r="CH9" s="202"/>
      <c r="CI9" s="202"/>
      <c r="CJ9" s="202"/>
      <c r="CK9" s="200"/>
      <c r="CM9" s="200"/>
      <c r="CN9" s="202"/>
      <c r="CO9" s="202"/>
      <c r="CP9" s="202"/>
      <c r="CQ9" s="200"/>
      <c r="CS9" s="200"/>
      <c r="CT9" s="202"/>
      <c r="CU9" s="202"/>
      <c r="CV9" s="202"/>
      <c r="CW9" s="200"/>
      <c r="CY9" s="200"/>
      <c r="CZ9" s="200"/>
      <c r="DA9" s="200"/>
      <c r="DB9" s="200"/>
      <c r="DC9" s="200"/>
      <c r="DD9" s="200"/>
      <c r="DE9" s="200"/>
      <c r="DF9" s="200"/>
      <c r="DG9" s="200"/>
      <c r="DH9" s="200"/>
      <c r="DI9" s="200"/>
      <c r="DJ9" s="200"/>
      <c r="DK9" s="200"/>
      <c r="DL9" s="200"/>
      <c r="DM9" s="200"/>
      <c r="DO9" s="200"/>
      <c r="DP9" s="200"/>
      <c r="DQ9" s="200"/>
      <c r="DR9" s="200"/>
      <c r="DS9" s="200"/>
      <c r="DT9" s="200"/>
      <c r="DU9" s="200"/>
      <c r="DV9" s="200"/>
      <c r="DW9" s="200"/>
      <c r="DX9" s="200"/>
      <c r="DY9" s="200"/>
      <c r="DZ9" s="200"/>
      <c r="EA9" s="200"/>
      <c r="EB9" s="200"/>
      <c r="EC9" s="200"/>
      <c r="EE9" s="200"/>
      <c r="EF9" s="202"/>
      <c r="EG9" s="202"/>
      <c r="EH9" s="202"/>
      <c r="EI9" s="200"/>
      <c r="EK9" s="200"/>
      <c r="EM9" s="200"/>
      <c r="EN9" s="202"/>
      <c r="EO9" s="202"/>
      <c r="EP9" s="202"/>
      <c r="EQ9" s="200"/>
      <c r="ES9" s="200"/>
      <c r="ET9" s="202"/>
      <c r="EU9" s="202"/>
      <c r="EV9" s="202"/>
      <c r="EW9" s="200"/>
      <c r="EY9" s="200"/>
      <c r="EZ9" s="202"/>
      <c r="FA9" s="202"/>
      <c r="FB9" s="202"/>
      <c r="FC9" s="200"/>
    </row>
    <row r="10" spans="1:159" x14ac:dyDescent="0.25">
      <c r="A10" s="198"/>
      <c r="B10" s="199" t="s">
        <v>417</v>
      </c>
      <c r="C10" s="355" t="s">
        <v>46</v>
      </c>
      <c r="D10" s="355"/>
      <c r="E10" s="355" t="s">
        <v>46</v>
      </c>
      <c r="F10" s="355"/>
      <c r="G10" s="355" t="s">
        <v>46</v>
      </c>
      <c r="H10" s="355"/>
      <c r="I10" s="355" t="s">
        <v>46</v>
      </c>
      <c r="J10" s="355"/>
      <c r="K10" s="355" t="s">
        <v>46</v>
      </c>
      <c r="L10" s="355"/>
      <c r="M10" s="355" t="s">
        <v>46</v>
      </c>
      <c r="N10" s="355"/>
      <c r="O10" s="355" t="s">
        <v>46</v>
      </c>
      <c r="P10" s="355"/>
      <c r="Q10" s="355"/>
      <c r="S10" s="355" t="s">
        <v>46</v>
      </c>
      <c r="T10" s="355"/>
      <c r="U10" s="355" t="s">
        <v>46</v>
      </c>
      <c r="V10" s="355"/>
      <c r="W10" s="355" t="s">
        <v>46</v>
      </c>
      <c r="X10" s="355"/>
      <c r="Y10" s="355" t="s">
        <v>46</v>
      </c>
      <c r="Z10" s="355"/>
      <c r="AA10" s="355" t="s">
        <v>46</v>
      </c>
      <c r="AB10" s="355"/>
      <c r="AC10" s="355" t="s">
        <v>46</v>
      </c>
      <c r="AD10" s="355"/>
      <c r="AE10" s="355" t="s">
        <v>46</v>
      </c>
      <c r="AF10" s="355"/>
      <c r="AG10" s="355"/>
      <c r="AI10" s="202" t="s">
        <v>46</v>
      </c>
      <c r="AJ10" s="202"/>
      <c r="AK10" s="202" t="s">
        <v>46</v>
      </c>
      <c r="AM10" s="202" t="s">
        <v>46</v>
      </c>
      <c r="AN10" s="202"/>
      <c r="AO10" s="378"/>
      <c r="AQ10" s="200" t="s">
        <v>46</v>
      </c>
      <c r="AS10" s="200" t="s">
        <v>46</v>
      </c>
      <c r="AU10" s="200" t="s">
        <v>46</v>
      </c>
      <c r="AV10" s="202"/>
      <c r="AW10" s="202"/>
      <c r="AX10" s="202"/>
      <c r="AY10" s="202"/>
      <c r="AZ10" s="200"/>
      <c r="BB10" s="200" t="s">
        <v>46</v>
      </c>
      <c r="BC10" s="202"/>
      <c r="BD10" s="200" t="s">
        <v>46</v>
      </c>
      <c r="BE10" s="202"/>
      <c r="BF10" s="200" t="s">
        <v>46</v>
      </c>
      <c r="BG10" s="202"/>
      <c r="BH10" s="202"/>
      <c r="BI10" s="202"/>
      <c r="BJ10" s="202"/>
      <c r="BK10" s="200"/>
      <c r="BM10" s="200" t="s">
        <v>46</v>
      </c>
      <c r="BO10" s="200" t="s">
        <v>46</v>
      </c>
      <c r="BQ10" s="200" t="s">
        <v>46</v>
      </c>
      <c r="BR10" s="202"/>
      <c r="BS10" s="202"/>
      <c r="BT10" s="202"/>
      <c r="BU10" s="200"/>
      <c r="BW10" s="200" t="s">
        <v>46</v>
      </c>
      <c r="BY10" s="200" t="s">
        <v>46</v>
      </c>
      <c r="CA10" s="200" t="s">
        <v>46</v>
      </c>
      <c r="CB10" s="202"/>
      <c r="CC10" s="202"/>
      <c r="CD10" s="202"/>
      <c r="CE10" s="202"/>
      <c r="CG10" s="200" t="s">
        <v>46</v>
      </c>
      <c r="CH10" s="202"/>
      <c r="CI10" s="202"/>
      <c r="CJ10" s="202"/>
      <c r="CK10" s="202"/>
      <c r="CM10" s="200">
        <v>665</v>
      </c>
      <c r="CN10" s="202"/>
      <c r="CO10" s="202" t="s">
        <v>741</v>
      </c>
      <c r="CP10" s="202"/>
      <c r="CQ10" s="202" t="s">
        <v>122</v>
      </c>
      <c r="CS10" s="200" t="s">
        <v>46</v>
      </c>
      <c r="CT10" s="202"/>
      <c r="CU10" s="202" t="s">
        <v>46</v>
      </c>
      <c r="CV10" s="202"/>
      <c r="CW10" s="202"/>
      <c r="CY10" s="379" t="s">
        <v>46</v>
      </c>
      <c r="CZ10" s="200"/>
      <c r="DA10" s="379" t="s">
        <v>46</v>
      </c>
      <c r="DB10" s="200"/>
      <c r="DC10" s="379" t="s">
        <v>46</v>
      </c>
      <c r="DD10" s="200"/>
      <c r="DE10" s="379" t="s">
        <v>46</v>
      </c>
      <c r="DF10" s="200"/>
      <c r="DG10" s="379" t="s">
        <v>46</v>
      </c>
      <c r="DH10" s="200"/>
      <c r="DI10" s="379" t="s">
        <v>46</v>
      </c>
      <c r="DJ10" s="200"/>
      <c r="DK10" s="380" t="s">
        <v>328</v>
      </c>
      <c r="DL10" s="380"/>
      <c r="DM10" s="355"/>
      <c r="DO10" s="379" t="s">
        <v>46</v>
      </c>
      <c r="DP10" s="200"/>
      <c r="DQ10" s="379" t="s">
        <v>46</v>
      </c>
      <c r="DR10" s="200"/>
      <c r="DS10" s="379" t="s">
        <v>46</v>
      </c>
      <c r="DT10" s="200"/>
      <c r="DU10" s="379" t="s">
        <v>46</v>
      </c>
      <c r="DV10" s="200"/>
      <c r="DW10" s="379" t="s">
        <v>46</v>
      </c>
      <c r="DX10" s="200"/>
      <c r="DY10" s="379" t="s">
        <v>46</v>
      </c>
      <c r="DZ10" s="200"/>
      <c r="EA10" s="380" t="s">
        <v>328</v>
      </c>
      <c r="EB10" s="380"/>
      <c r="EC10" s="355"/>
      <c r="EE10" s="200" t="s">
        <v>46</v>
      </c>
      <c r="EF10" s="202"/>
      <c r="EG10" s="200" t="s">
        <v>46</v>
      </c>
      <c r="EH10" s="202"/>
      <c r="EI10" s="202"/>
      <c r="EK10" s="200">
        <v>2188910</v>
      </c>
      <c r="EM10" s="200" t="s">
        <v>46</v>
      </c>
      <c r="EN10" s="202"/>
      <c r="EO10" s="200" t="s">
        <v>627</v>
      </c>
      <c r="EP10" s="202"/>
      <c r="EQ10" s="202" t="s">
        <v>684</v>
      </c>
      <c r="ES10" s="200">
        <v>957</v>
      </c>
      <c r="ET10" s="202"/>
      <c r="EU10" s="200" t="s">
        <v>647</v>
      </c>
      <c r="EV10" s="202"/>
      <c r="EW10" s="202" t="s">
        <v>661</v>
      </c>
      <c r="EY10" s="200" t="s">
        <v>46</v>
      </c>
      <c r="EZ10" s="202"/>
      <c r="FA10" s="200" t="s">
        <v>643</v>
      </c>
      <c r="FB10" s="202"/>
      <c r="FC10" s="202"/>
    </row>
    <row r="11" spans="1:159" ht="45" x14ac:dyDescent="0.25">
      <c r="A11" s="198"/>
      <c r="B11" s="210" t="s">
        <v>418</v>
      </c>
      <c r="C11" s="381" t="s">
        <v>46</v>
      </c>
      <c r="D11" s="381"/>
      <c r="E11" s="381" t="s">
        <v>46</v>
      </c>
      <c r="F11" s="381"/>
      <c r="G11" s="381" t="s">
        <v>46</v>
      </c>
      <c r="H11" s="381"/>
      <c r="I11" s="381" t="s">
        <v>46</v>
      </c>
      <c r="J11" s="381"/>
      <c r="K11" s="381" t="s">
        <v>46</v>
      </c>
      <c r="L11" s="381"/>
      <c r="M11" s="381" t="s">
        <v>46</v>
      </c>
      <c r="N11" s="355"/>
      <c r="O11" s="381" t="s">
        <v>46</v>
      </c>
      <c r="P11" s="355"/>
      <c r="Q11" s="381"/>
      <c r="S11" s="381" t="s">
        <v>46</v>
      </c>
      <c r="T11" s="355"/>
      <c r="U11" s="381" t="s">
        <v>46</v>
      </c>
      <c r="V11" s="355"/>
      <c r="W11" s="381" t="s">
        <v>46</v>
      </c>
      <c r="X11" s="355"/>
      <c r="Y11" s="381" t="s">
        <v>46</v>
      </c>
      <c r="Z11" s="355"/>
      <c r="AA11" s="381" t="s">
        <v>46</v>
      </c>
      <c r="AB11" s="355"/>
      <c r="AC11" s="381" t="s">
        <v>46</v>
      </c>
      <c r="AD11" s="355"/>
      <c r="AE11" s="381" t="s">
        <v>46</v>
      </c>
      <c r="AF11" s="355"/>
      <c r="AG11" s="381"/>
      <c r="AI11" s="211" t="s">
        <v>46</v>
      </c>
      <c r="AJ11" s="202"/>
      <c r="AK11" s="211" t="s">
        <v>46</v>
      </c>
      <c r="AM11" s="211" t="s">
        <v>46</v>
      </c>
      <c r="AN11" s="202"/>
      <c r="AO11" s="382"/>
      <c r="AQ11" s="212" t="s">
        <v>46</v>
      </c>
      <c r="AS11" s="212" t="s">
        <v>46</v>
      </c>
      <c r="AU11" s="212" t="s">
        <v>46</v>
      </c>
      <c r="AV11" s="202"/>
      <c r="AW11" s="202"/>
      <c r="AX11" s="211"/>
      <c r="AY11" s="202"/>
      <c r="AZ11" s="212"/>
      <c r="BB11" s="212" t="s">
        <v>46</v>
      </c>
      <c r="BC11" s="202"/>
      <c r="BD11" s="212" t="s">
        <v>46</v>
      </c>
      <c r="BE11" s="202"/>
      <c r="BF11" s="212" t="s">
        <v>46</v>
      </c>
      <c r="BG11" s="202"/>
      <c r="BH11" s="202"/>
      <c r="BI11" s="211"/>
      <c r="BJ11" s="202"/>
      <c r="BK11" s="212"/>
      <c r="BM11" s="212" t="s">
        <v>46</v>
      </c>
      <c r="BO11" s="212" t="s">
        <v>46</v>
      </c>
      <c r="BQ11" s="212" t="s">
        <v>46</v>
      </c>
      <c r="BR11" s="202"/>
      <c r="BS11" s="211"/>
      <c r="BT11" s="202"/>
      <c r="BU11" s="212"/>
      <c r="BW11" s="212" t="s">
        <v>46</v>
      </c>
      <c r="BY11" s="212" t="s">
        <v>46</v>
      </c>
      <c r="CA11" s="212" t="s">
        <v>46</v>
      </c>
      <c r="CB11" s="202"/>
      <c r="CC11" s="211"/>
      <c r="CD11" s="202"/>
      <c r="CE11" s="211"/>
      <c r="CG11" s="212" t="s">
        <v>46</v>
      </c>
      <c r="CH11" s="202"/>
      <c r="CI11" s="211"/>
      <c r="CJ11" s="202"/>
      <c r="CK11" s="211"/>
      <c r="CM11" s="212">
        <v>63628</v>
      </c>
      <c r="CN11" s="202"/>
      <c r="CO11" s="211" t="s">
        <v>742</v>
      </c>
      <c r="CP11" s="202"/>
      <c r="CQ11" s="211" t="s">
        <v>122</v>
      </c>
      <c r="CS11" s="212" t="s">
        <v>46</v>
      </c>
      <c r="CT11" s="202"/>
      <c r="CU11" s="211" t="s">
        <v>46</v>
      </c>
      <c r="CV11" s="202"/>
      <c r="CW11" s="211"/>
      <c r="CY11" s="212" t="s">
        <v>46</v>
      </c>
      <c r="CZ11" s="200"/>
      <c r="DA11" s="212" t="s">
        <v>46</v>
      </c>
      <c r="DB11" s="200"/>
      <c r="DC11" s="212" t="s">
        <v>46</v>
      </c>
      <c r="DD11" s="200"/>
      <c r="DE11" s="212" t="s">
        <v>46</v>
      </c>
      <c r="DF11" s="200"/>
      <c r="DG11" s="212" t="s">
        <v>46</v>
      </c>
      <c r="DH11" s="200"/>
      <c r="DI11" s="212" t="s">
        <v>46</v>
      </c>
      <c r="DJ11" s="200"/>
      <c r="DK11" s="212" t="s">
        <v>560</v>
      </c>
      <c r="DL11" s="200"/>
      <c r="DM11" s="212"/>
      <c r="DO11" s="212" t="s">
        <v>46</v>
      </c>
      <c r="DP11" s="200"/>
      <c r="DQ11" s="212" t="s">
        <v>46</v>
      </c>
      <c r="DR11" s="200"/>
      <c r="DS11" s="212" t="s">
        <v>46</v>
      </c>
      <c r="DT11" s="200"/>
      <c r="DU11" s="212" t="s">
        <v>46</v>
      </c>
      <c r="DV11" s="200"/>
      <c r="DW11" s="212" t="s">
        <v>46</v>
      </c>
      <c r="DX11" s="200"/>
      <c r="DY11" s="212" t="s">
        <v>46</v>
      </c>
      <c r="DZ11" s="200"/>
      <c r="EA11" s="212" t="s">
        <v>560</v>
      </c>
      <c r="EB11" s="200"/>
      <c r="EC11" s="212"/>
      <c r="EE11" s="212" t="s">
        <v>46</v>
      </c>
      <c r="EF11" s="202"/>
      <c r="EG11" s="212" t="s">
        <v>46</v>
      </c>
      <c r="EH11" s="202"/>
      <c r="EI11" s="211"/>
      <c r="EK11" s="212">
        <v>63650</v>
      </c>
      <c r="EM11" s="212" t="s">
        <v>46</v>
      </c>
      <c r="EN11" s="202"/>
      <c r="EO11" s="212" t="s">
        <v>610</v>
      </c>
      <c r="EP11" s="202"/>
      <c r="EQ11" s="213" t="s">
        <v>685</v>
      </c>
      <c r="ES11" s="212">
        <v>63650</v>
      </c>
      <c r="ET11" s="202"/>
      <c r="EU11" s="212" t="s">
        <v>647</v>
      </c>
      <c r="EV11" s="202"/>
      <c r="EW11" s="213" t="s">
        <v>685</v>
      </c>
      <c r="EY11" s="212" t="s">
        <v>46</v>
      </c>
      <c r="EZ11" s="202"/>
      <c r="FA11" s="212" t="s">
        <v>643</v>
      </c>
      <c r="FB11" s="202"/>
      <c r="FC11" s="213"/>
    </row>
    <row r="12" spans="1:159" x14ac:dyDescent="0.25">
      <c r="A12" s="198"/>
      <c r="B12" s="199" t="s">
        <v>401</v>
      </c>
      <c r="C12" s="383">
        <v>857</v>
      </c>
      <c r="D12" s="355"/>
      <c r="E12" s="383">
        <v>653</v>
      </c>
      <c r="F12" s="355"/>
      <c r="G12" s="383">
        <v>10000538</v>
      </c>
      <c r="H12" s="355"/>
      <c r="I12" s="383">
        <v>7823378</v>
      </c>
      <c r="J12" s="355"/>
      <c r="K12" s="383">
        <v>14964</v>
      </c>
      <c r="L12" s="355"/>
      <c r="M12" s="383">
        <v>8946</v>
      </c>
      <c r="N12" s="355"/>
      <c r="O12" s="355" t="s">
        <v>532</v>
      </c>
      <c r="P12" s="355"/>
      <c r="Q12" s="384" t="s">
        <v>47</v>
      </c>
      <c r="S12" s="383" t="s">
        <v>46</v>
      </c>
      <c r="T12" s="355"/>
      <c r="U12" s="383" t="s">
        <v>46</v>
      </c>
      <c r="V12" s="355"/>
      <c r="W12" s="383">
        <v>112273601</v>
      </c>
      <c r="X12" s="355"/>
      <c r="Y12" s="383">
        <v>88855877</v>
      </c>
      <c r="Z12" s="355"/>
      <c r="AA12" s="383">
        <v>139010</v>
      </c>
      <c r="AB12" s="355"/>
      <c r="AC12" s="383">
        <v>85297</v>
      </c>
      <c r="AD12" s="355"/>
      <c r="AE12" s="355" t="s">
        <v>532</v>
      </c>
      <c r="AF12" s="355"/>
      <c r="AG12" s="384" t="s">
        <v>47</v>
      </c>
      <c r="AI12" s="383">
        <v>10823</v>
      </c>
      <c r="AJ12" s="202"/>
      <c r="AK12" s="202">
        <v>499</v>
      </c>
      <c r="AM12" s="202" t="s">
        <v>458</v>
      </c>
      <c r="AN12" s="202"/>
      <c r="AO12" s="385" t="s">
        <v>47</v>
      </c>
      <c r="AQ12" s="203" t="s">
        <v>46</v>
      </c>
      <c r="AS12" s="203" t="s">
        <v>46</v>
      </c>
      <c r="AU12" s="203" t="s">
        <v>46</v>
      </c>
      <c r="AV12" s="202"/>
      <c r="AW12" s="202"/>
      <c r="AX12" s="202"/>
      <c r="AY12" s="202"/>
      <c r="AZ12" s="200"/>
      <c r="BB12" s="203" t="s">
        <v>46</v>
      </c>
      <c r="BC12" s="202"/>
      <c r="BD12" s="203" t="s">
        <v>46</v>
      </c>
      <c r="BE12" s="202"/>
      <c r="BF12" s="203" t="s">
        <v>46</v>
      </c>
      <c r="BG12" s="202"/>
      <c r="BH12" s="202"/>
      <c r="BI12" s="202"/>
      <c r="BJ12" s="202"/>
      <c r="BK12" s="200"/>
      <c r="BM12" s="203" t="s">
        <v>46</v>
      </c>
      <c r="BO12" s="203" t="s">
        <v>46</v>
      </c>
      <c r="BQ12" s="203" t="s">
        <v>46</v>
      </c>
      <c r="BR12" s="202"/>
      <c r="BS12" s="207"/>
      <c r="BT12" s="202"/>
      <c r="BU12" s="200"/>
      <c r="BW12" s="203" t="s">
        <v>46</v>
      </c>
      <c r="BY12" s="203" t="s">
        <v>46</v>
      </c>
      <c r="CA12" s="203" t="s">
        <v>46</v>
      </c>
      <c r="CB12" s="202"/>
      <c r="CC12" s="207"/>
      <c r="CD12" s="202"/>
      <c r="CE12" s="207"/>
      <c r="CG12" s="203" t="s">
        <v>46</v>
      </c>
      <c r="CH12" s="202"/>
      <c r="CI12" s="207"/>
      <c r="CJ12" s="202"/>
      <c r="CK12" s="207"/>
      <c r="CM12" s="209">
        <v>1.045137360910291E-2</v>
      </c>
      <c r="CN12" s="202"/>
      <c r="CO12" s="207" t="s">
        <v>743</v>
      </c>
      <c r="CP12" s="202"/>
      <c r="CQ12" s="207" t="s">
        <v>122</v>
      </c>
      <c r="CS12" s="203" t="s">
        <v>46</v>
      </c>
      <c r="CT12" s="202"/>
      <c r="CU12" s="207" t="s">
        <v>46</v>
      </c>
      <c r="CV12" s="202"/>
      <c r="CW12" s="207"/>
      <c r="CY12" s="386" t="s">
        <v>46</v>
      </c>
      <c r="CZ12" s="200"/>
      <c r="DA12" s="386" t="s">
        <v>46</v>
      </c>
      <c r="DB12" s="200"/>
      <c r="DC12" s="386" t="s">
        <v>46</v>
      </c>
      <c r="DD12" s="200"/>
      <c r="DE12" s="386" t="s">
        <v>46</v>
      </c>
      <c r="DF12" s="200"/>
      <c r="DG12" s="386" t="s">
        <v>46</v>
      </c>
      <c r="DH12" s="200"/>
      <c r="DI12" s="386" t="s">
        <v>46</v>
      </c>
      <c r="DJ12" s="200"/>
      <c r="DK12" s="380" t="s">
        <v>561</v>
      </c>
      <c r="DL12" s="380"/>
      <c r="DM12" s="387"/>
      <c r="DO12" s="386" t="s">
        <v>46</v>
      </c>
      <c r="DP12" s="200"/>
      <c r="DQ12" s="386" t="s">
        <v>46</v>
      </c>
      <c r="DR12" s="200"/>
      <c r="DS12" s="386" t="s">
        <v>46</v>
      </c>
      <c r="DT12" s="200"/>
      <c r="DU12" s="386" t="s">
        <v>46</v>
      </c>
      <c r="DV12" s="200"/>
      <c r="DW12" s="386" t="s">
        <v>46</v>
      </c>
      <c r="DX12" s="200"/>
      <c r="DY12" s="386" t="s">
        <v>46</v>
      </c>
      <c r="DZ12" s="200"/>
      <c r="EA12" s="380" t="s">
        <v>561</v>
      </c>
      <c r="EB12" s="380"/>
      <c r="EC12" s="387"/>
      <c r="EE12" s="203" t="s">
        <v>46</v>
      </c>
      <c r="EF12" s="202"/>
      <c r="EG12" s="207" t="s">
        <v>328</v>
      </c>
      <c r="EH12" s="202"/>
      <c r="EI12" s="207" t="s">
        <v>683</v>
      </c>
      <c r="EK12" s="203">
        <v>34</v>
      </c>
      <c r="EM12" s="203" t="s">
        <v>46</v>
      </c>
      <c r="EN12" s="202"/>
      <c r="EO12" s="207" t="s">
        <v>629</v>
      </c>
      <c r="EP12" s="202"/>
      <c r="EQ12" s="207"/>
      <c r="ES12" s="209">
        <f>ES10/ES11</f>
        <v>1.5035349567949725E-2</v>
      </c>
      <c r="ET12" s="202"/>
      <c r="EU12" s="207" t="s">
        <v>460</v>
      </c>
      <c r="EV12" s="202"/>
      <c r="EW12" s="207"/>
      <c r="EY12" s="203" t="s">
        <v>46</v>
      </c>
      <c r="EZ12" s="202"/>
      <c r="FA12" s="207" t="s">
        <v>460</v>
      </c>
      <c r="FB12" s="202"/>
      <c r="FC12" s="207"/>
    </row>
    <row r="13" spans="1:159" x14ac:dyDescent="0.25">
      <c r="A13" s="198"/>
      <c r="B13" s="199"/>
      <c r="C13" s="383"/>
      <c r="D13" s="355"/>
      <c r="E13" s="383"/>
      <c r="F13" s="355"/>
      <c r="G13" s="383"/>
      <c r="H13" s="355"/>
      <c r="I13" s="383"/>
      <c r="J13" s="355"/>
      <c r="K13" s="383"/>
      <c r="L13" s="355"/>
      <c r="M13" s="383"/>
      <c r="N13" s="355"/>
      <c r="O13" s="355"/>
      <c r="P13" s="355"/>
      <c r="Q13" s="384"/>
      <c r="S13" s="383"/>
      <c r="T13" s="355"/>
      <c r="U13" s="383"/>
      <c r="V13" s="355"/>
      <c r="W13" s="383"/>
      <c r="X13" s="355"/>
      <c r="Y13" s="383"/>
      <c r="Z13" s="355"/>
      <c r="AA13" s="383"/>
      <c r="AB13" s="355"/>
      <c r="AC13" s="383"/>
      <c r="AD13" s="355"/>
      <c r="AE13" s="355"/>
      <c r="AF13" s="355"/>
      <c r="AG13" s="384"/>
      <c r="AQ13" s="200"/>
      <c r="AS13" s="202"/>
      <c r="AU13" s="203"/>
      <c r="AV13" s="202"/>
      <c r="AW13" s="202"/>
      <c r="AX13" s="202"/>
      <c r="AY13" s="202"/>
      <c r="AZ13" s="200"/>
      <c r="BB13" s="200"/>
      <c r="BC13" s="202"/>
      <c r="BD13" s="202"/>
      <c r="BE13" s="202"/>
      <c r="BF13" s="203"/>
      <c r="BG13" s="202"/>
      <c r="BH13" s="202"/>
      <c r="BI13" s="202"/>
      <c r="BJ13" s="202"/>
      <c r="BK13" s="200"/>
      <c r="BM13" s="200"/>
      <c r="BO13" s="202"/>
      <c r="BQ13" s="202"/>
      <c r="BR13" s="202"/>
      <c r="BS13" s="202"/>
      <c r="BT13" s="202"/>
      <c r="BU13" s="200"/>
      <c r="BW13" s="200"/>
      <c r="BX13" s="202"/>
      <c r="BY13" s="202"/>
      <c r="BZ13" s="202"/>
      <c r="CA13" s="202"/>
      <c r="CB13" s="202"/>
      <c r="CC13" s="202"/>
      <c r="CD13" s="202"/>
      <c r="CE13" s="200"/>
      <c r="CG13" s="202"/>
      <c r="CH13" s="202"/>
      <c r="CI13" s="202"/>
      <c r="CJ13" s="202"/>
      <c r="CK13" s="200"/>
      <c r="CM13" s="200"/>
      <c r="CN13" s="202"/>
      <c r="CO13" s="202"/>
      <c r="CP13" s="202"/>
      <c r="CQ13" s="200"/>
      <c r="CS13" s="200"/>
      <c r="CT13" s="202"/>
      <c r="CU13" s="202"/>
      <c r="CV13" s="202"/>
      <c r="CW13" s="200"/>
      <c r="CY13" s="386"/>
      <c r="CZ13" s="200"/>
      <c r="DA13" s="355"/>
      <c r="DB13" s="200"/>
      <c r="DC13" s="200"/>
      <c r="DD13" s="200"/>
      <c r="DE13" s="200"/>
      <c r="DF13" s="200"/>
      <c r="DG13" s="200"/>
      <c r="DH13" s="200"/>
      <c r="DI13" s="200"/>
      <c r="DJ13" s="200"/>
      <c r="DK13" s="380"/>
      <c r="DL13" s="380"/>
      <c r="DM13" s="387"/>
      <c r="DO13" s="386"/>
      <c r="DP13" s="200"/>
      <c r="DQ13" s="355"/>
      <c r="DR13" s="200"/>
      <c r="DS13" s="200"/>
      <c r="DT13" s="200"/>
      <c r="DU13" s="200"/>
      <c r="DV13" s="200"/>
      <c r="DW13" s="200"/>
      <c r="DX13" s="200"/>
      <c r="DY13" s="200"/>
      <c r="DZ13" s="200"/>
      <c r="EA13" s="380"/>
      <c r="EB13" s="380"/>
      <c r="EC13" s="387"/>
      <c r="EE13" s="200"/>
      <c r="EF13" s="202"/>
      <c r="EG13" s="202"/>
      <c r="EH13" s="202"/>
      <c r="EI13" s="200"/>
      <c r="EK13" s="200"/>
      <c r="EM13" s="200"/>
      <c r="EN13" s="202"/>
      <c r="EO13" s="202"/>
      <c r="EP13" s="202"/>
      <c r="EQ13" s="200"/>
      <c r="ES13" s="200"/>
      <c r="ET13" s="202"/>
      <c r="EU13" s="202"/>
      <c r="EV13" s="202"/>
      <c r="EW13" s="200"/>
      <c r="EY13" s="200"/>
      <c r="EZ13" s="202"/>
      <c r="FA13" s="202"/>
      <c r="FB13" s="202"/>
      <c r="FC13" s="200"/>
    </row>
    <row r="14" spans="1:159" x14ac:dyDescent="0.25">
      <c r="A14" s="198" t="s">
        <v>419</v>
      </c>
      <c r="B14" s="351"/>
      <c r="C14" s="383"/>
      <c r="D14" s="355"/>
      <c r="E14" s="383"/>
      <c r="F14" s="355"/>
      <c r="G14" s="383"/>
      <c r="H14" s="355"/>
      <c r="I14" s="383"/>
      <c r="J14" s="355"/>
      <c r="K14" s="383"/>
      <c r="L14" s="355"/>
      <c r="M14" s="383"/>
      <c r="N14" s="355"/>
      <c r="O14" s="355"/>
      <c r="P14" s="355"/>
      <c r="Q14" s="384"/>
      <c r="S14" s="383"/>
      <c r="T14" s="355"/>
      <c r="U14" s="383"/>
      <c r="V14" s="355"/>
      <c r="W14" s="383"/>
      <c r="X14" s="355"/>
      <c r="Y14" s="383"/>
      <c r="Z14" s="355"/>
      <c r="AA14" s="383"/>
      <c r="AB14" s="355"/>
      <c r="AC14" s="383"/>
      <c r="AD14" s="355"/>
      <c r="AE14" s="355"/>
      <c r="AF14" s="355"/>
      <c r="AG14" s="384"/>
      <c r="AQ14" s="200"/>
      <c r="AS14" s="202"/>
      <c r="AU14" s="202"/>
      <c r="AV14" s="202"/>
      <c r="AW14" s="202"/>
      <c r="AX14" s="202"/>
      <c r="AY14" s="202"/>
      <c r="AZ14" s="200"/>
      <c r="BB14" s="200"/>
      <c r="BC14" s="202"/>
      <c r="BD14" s="202"/>
      <c r="BE14" s="202"/>
      <c r="BF14" s="202"/>
      <c r="BG14" s="202"/>
      <c r="BH14" s="202"/>
      <c r="BI14" s="202"/>
      <c r="BJ14" s="202"/>
      <c r="BK14" s="200"/>
      <c r="BM14" s="200"/>
      <c r="BO14" s="202"/>
      <c r="BQ14" s="202"/>
      <c r="BR14" s="202"/>
      <c r="BS14" s="202"/>
      <c r="BT14" s="202"/>
      <c r="BU14" s="200"/>
      <c r="BW14" s="200"/>
      <c r="BX14" s="202"/>
      <c r="BY14" s="202"/>
      <c r="BZ14" s="202"/>
      <c r="CA14" s="202"/>
      <c r="CB14" s="202"/>
      <c r="CC14" s="202"/>
      <c r="CD14" s="202"/>
      <c r="CE14" s="200"/>
      <c r="CG14" s="202"/>
      <c r="CH14" s="202"/>
      <c r="CI14" s="202"/>
      <c r="CJ14" s="202"/>
      <c r="CK14" s="200"/>
      <c r="CM14" s="200"/>
      <c r="CN14" s="202"/>
      <c r="CO14" s="202"/>
      <c r="CP14" s="202"/>
      <c r="CQ14" s="200"/>
      <c r="CS14" s="200"/>
      <c r="CT14" s="202"/>
      <c r="CU14" s="202"/>
      <c r="CV14" s="202"/>
      <c r="CW14" s="200"/>
      <c r="CY14" s="386"/>
      <c r="CZ14" s="200"/>
      <c r="DA14" s="355"/>
      <c r="DB14" s="200"/>
      <c r="DC14" s="200"/>
      <c r="DD14" s="200"/>
      <c r="DE14" s="200"/>
      <c r="DF14" s="200"/>
      <c r="DG14" s="200"/>
      <c r="DH14" s="200"/>
      <c r="DI14" s="200"/>
      <c r="DJ14" s="200"/>
      <c r="DK14" s="380"/>
      <c r="DL14" s="380"/>
      <c r="DM14" s="387"/>
      <c r="DO14" s="386"/>
      <c r="DP14" s="200"/>
      <c r="DQ14" s="355"/>
      <c r="DR14" s="200"/>
      <c r="DS14" s="200"/>
      <c r="DT14" s="200"/>
      <c r="DU14" s="200"/>
      <c r="DV14" s="200"/>
      <c r="DW14" s="200"/>
      <c r="DX14" s="200"/>
      <c r="DY14" s="200"/>
      <c r="DZ14" s="200"/>
      <c r="EA14" s="380"/>
      <c r="EB14" s="380"/>
      <c r="EC14" s="387"/>
      <c r="EE14" s="200"/>
      <c r="EF14" s="202"/>
      <c r="EG14" s="202"/>
      <c r="EH14" s="202"/>
      <c r="EI14" s="200"/>
      <c r="EK14" s="200"/>
      <c r="EM14" s="200"/>
      <c r="EN14" s="202"/>
      <c r="EO14" s="202"/>
      <c r="EP14" s="202"/>
      <c r="EQ14" s="200"/>
      <c r="ES14" s="200"/>
      <c r="ET14" s="202"/>
      <c r="EU14" s="202"/>
      <c r="EV14" s="202"/>
      <c r="EW14" s="200"/>
      <c r="EY14" s="200"/>
      <c r="EZ14" s="202"/>
      <c r="FA14" s="202"/>
      <c r="FB14" s="202"/>
      <c r="FC14" s="200"/>
    </row>
    <row r="15" spans="1:159" x14ac:dyDescent="0.25">
      <c r="A15" s="198"/>
      <c r="B15" s="199" t="s">
        <v>417</v>
      </c>
      <c r="C15" s="355" t="s">
        <v>46</v>
      </c>
      <c r="D15" s="355"/>
      <c r="E15" s="355" t="s">
        <v>46</v>
      </c>
      <c r="F15" s="355"/>
      <c r="G15" s="355" t="s">
        <v>46</v>
      </c>
      <c r="H15" s="355"/>
      <c r="I15" s="355" t="s">
        <v>46</v>
      </c>
      <c r="J15" s="355"/>
      <c r="K15" s="355" t="s">
        <v>46</v>
      </c>
      <c r="L15" s="355"/>
      <c r="M15" s="355" t="s">
        <v>46</v>
      </c>
      <c r="N15" s="355"/>
      <c r="O15" s="355" t="s">
        <v>46</v>
      </c>
      <c r="P15" s="355"/>
      <c r="Q15" s="355"/>
      <c r="S15" s="355" t="s">
        <v>46</v>
      </c>
      <c r="T15" s="355"/>
      <c r="U15" s="355" t="s">
        <v>46</v>
      </c>
      <c r="V15" s="355"/>
      <c r="W15" s="355" t="s">
        <v>46</v>
      </c>
      <c r="X15" s="355"/>
      <c r="Y15" s="355" t="s">
        <v>46</v>
      </c>
      <c r="Z15" s="355"/>
      <c r="AA15" s="355" t="s">
        <v>46</v>
      </c>
      <c r="AB15" s="355"/>
      <c r="AC15" s="355" t="s">
        <v>46</v>
      </c>
      <c r="AD15" s="355"/>
      <c r="AE15" s="355" t="s">
        <v>46</v>
      </c>
      <c r="AF15" s="355"/>
      <c r="AG15" s="355"/>
      <c r="AI15" s="202" t="s">
        <v>46</v>
      </c>
      <c r="AJ15" s="202"/>
      <c r="AK15" s="202" t="s">
        <v>46</v>
      </c>
      <c r="AM15" s="202" t="s">
        <v>46</v>
      </c>
      <c r="AN15" s="202"/>
      <c r="AO15" s="378"/>
      <c r="AQ15" s="200" t="s">
        <v>46</v>
      </c>
      <c r="AS15" s="200" t="s">
        <v>46</v>
      </c>
      <c r="AU15" s="200" t="s">
        <v>46</v>
      </c>
      <c r="AV15" s="202"/>
      <c r="AW15" s="202"/>
      <c r="AX15" s="202"/>
      <c r="AY15" s="202"/>
      <c r="AZ15" s="200"/>
      <c r="BB15" s="200" t="s">
        <v>46</v>
      </c>
      <c r="BC15" s="202"/>
      <c r="BD15" s="200" t="s">
        <v>46</v>
      </c>
      <c r="BE15" s="202"/>
      <c r="BF15" s="200" t="s">
        <v>46</v>
      </c>
      <c r="BG15" s="202"/>
      <c r="BH15" s="202"/>
      <c r="BI15" s="202"/>
      <c r="BJ15" s="202"/>
      <c r="BK15" s="200"/>
      <c r="BM15" s="200" t="s">
        <v>46</v>
      </c>
      <c r="BO15" s="200" t="s">
        <v>46</v>
      </c>
      <c r="BQ15" s="200" t="s">
        <v>46</v>
      </c>
      <c r="BR15" s="202"/>
      <c r="BS15" s="202"/>
      <c r="BT15" s="202"/>
      <c r="BU15" s="200"/>
      <c r="BW15" s="200" t="s">
        <v>46</v>
      </c>
      <c r="BY15" s="200" t="s">
        <v>46</v>
      </c>
      <c r="CA15" s="200" t="s">
        <v>46</v>
      </c>
      <c r="CB15" s="202"/>
      <c r="CC15" s="202"/>
      <c r="CD15" s="202"/>
      <c r="CE15" s="202"/>
      <c r="CG15" s="200" t="s">
        <v>46</v>
      </c>
      <c r="CH15" s="202"/>
      <c r="CI15" s="202"/>
      <c r="CJ15" s="202"/>
      <c r="CK15" s="202"/>
      <c r="CM15" s="200"/>
      <c r="CN15" s="202"/>
      <c r="CO15" s="202" t="s">
        <v>741</v>
      </c>
      <c r="CP15" s="202"/>
      <c r="CQ15" s="202" t="s">
        <v>122</v>
      </c>
      <c r="CS15" s="200" t="s">
        <v>46</v>
      </c>
      <c r="CT15" s="202"/>
      <c r="CU15" s="202" t="s">
        <v>46</v>
      </c>
      <c r="CV15" s="202"/>
      <c r="CW15" s="202"/>
      <c r="CY15" s="379" t="s">
        <v>46</v>
      </c>
      <c r="CZ15" s="200"/>
      <c r="DA15" s="379" t="s">
        <v>46</v>
      </c>
      <c r="DB15" s="200"/>
      <c r="DC15" s="379" t="s">
        <v>46</v>
      </c>
      <c r="DD15" s="200"/>
      <c r="DE15" s="379" t="s">
        <v>46</v>
      </c>
      <c r="DF15" s="200"/>
      <c r="DG15" s="379" t="s">
        <v>46</v>
      </c>
      <c r="DH15" s="200"/>
      <c r="DI15" s="379" t="s">
        <v>46</v>
      </c>
      <c r="DJ15" s="355"/>
      <c r="DK15" s="380" t="s">
        <v>328</v>
      </c>
      <c r="DL15" s="355"/>
      <c r="DM15" s="355"/>
      <c r="DO15" s="379" t="s">
        <v>46</v>
      </c>
      <c r="DP15" s="200"/>
      <c r="DQ15" s="379" t="s">
        <v>46</v>
      </c>
      <c r="DR15" s="200"/>
      <c r="DS15" s="379" t="s">
        <v>46</v>
      </c>
      <c r="DT15" s="200"/>
      <c r="DU15" s="379" t="s">
        <v>46</v>
      </c>
      <c r="DV15" s="200"/>
      <c r="DW15" s="379" t="s">
        <v>46</v>
      </c>
      <c r="DX15" s="200"/>
      <c r="DY15" s="379" t="s">
        <v>46</v>
      </c>
      <c r="DZ15" s="355"/>
      <c r="EA15" s="380" t="s">
        <v>328</v>
      </c>
      <c r="EB15" s="355"/>
      <c r="EC15" s="355"/>
      <c r="EE15" s="200" t="s">
        <v>46</v>
      </c>
      <c r="EF15" s="202"/>
      <c r="EG15" s="200" t="s">
        <v>46</v>
      </c>
      <c r="EH15" s="202"/>
      <c r="EI15" s="202"/>
      <c r="EK15" s="200" t="s">
        <v>46</v>
      </c>
      <c r="EM15" s="200" t="s">
        <v>46</v>
      </c>
      <c r="EN15" s="202"/>
      <c r="EO15" s="200" t="s">
        <v>627</v>
      </c>
      <c r="EP15" s="202"/>
      <c r="EQ15" s="202" t="s">
        <v>684</v>
      </c>
      <c r="ES15" s="200" t="s">
        <v>46</v>
      </c>
      <c r="ET15" s="202"/>
      <c r="EU15" s="200" t="s">
        <v>647</v>
      </c>
      <c r="EV15" s="202"/>
      <c r="EW15" s="202" t="s">
        <v>661</v>
      </c>
      <c r="EY15" s="200" t="s">
        <v>46</v>
      </c>
      <c r="EZ15" s="202"/>
      <c r="FA15" s="200" t="s">
        <v>643</v>
      </c>
      <c r="FB15" s="202"/>
      <c r="FC15" s="202" t="s">
        <v>661</v>
      </c>
    </row>
    <row r="16" spans="1:159" ht="45" x14ac:dyDescent="0.25">
      <c r="A16" s="198"/>
      <c r="B16" s="210" t="s">
        <v>418</v>
      </c>
      <c r="C16" s="381" t="s">
        <v>46</v>
      </c>
      <c r="D16" s="381"/>
      <c r="E16" s="381" t="s">
        <v>46</v>
      </c>
      <c r="F16" s="381"/>
      <c r="G16" s="381" t="s">
        <v>46</v>
      </c>
      <c r="H16" s="381"/>
      <c r="I16" s="381" t="s">
        <v>46</v>
      </c>
      <c r="J16" s="381"/>
      <c r="K16" s="381" t="s">
        <v>46</v>
      </c>
      <c r="L16" s="381"/>
      <c r="M16" s="381" t="s">
        <v>46</v>
      </c>
      <c r="N16" s="355"/>
      <c r="O16" s="381" t="s">
        <v>46</v>
      </c>
      <c r="P16" s="355"/>
      <c r="Q16" s="381"/>
      <c r="S16" s="381" t="s">
        <v>46</v>
      </c>
      <c r="T16" s="355"/>
      <c r="U16" s="381" t="s">
        <v>46</v>
      </c>
      <c r="V16" s="355"/>
      <c r="W16" s="381" t="s">
        <v>46</v>
      </c>
      <c r="X16" s="355"/>
      <c r="Y16" s="381" t="s">
        <v>46</v>
      </c>
      <c r="Z16" s="355"/>
      <c r="AA16" s="381" t="s">
        <v>46</v>
      </c>
      <c r="AB16" s="355"/>
      <c r="AC16" s="381" t="s">
        <v>46</v>
      </c>
      <c r="AD16" s="355"/>
      <c r="AE16" s="381" t="s">
        <v>46</v>
      </c>
      <c r="AF16" s="355"/>
      <c r="AG16" s="381"/>
      <c r="AI16" s="211" t="s">
        <v>46</v>
      </c>
      <c r="AJ16" s="202"/>
      <c r="AK16" s="211" t="s">
        <v>46</v>
      </c>
      <c r="AM16" s="211" t="s">
        <v>46</v>
      </c>
      <c r="AN16" s="202"/>
      <c r="AO16" s="382"/>
      <c r="AQ16" s="212" t="s">
        <v>46</v>
      </c>
      <c r="AS16" s="212" t="s">
        <v>46</v>
      </c>
      <c r="AU16" s="212" t="s">
        <v>46</v>
      </c>
      <c r="AV16" s="202"/>
      <c r="AW16" s="202"/>
      <c r="AX16" s="211"/>
      <c r="AY16" s="202"/>
      <c r="AZ16" s="212"/>
      <c r="BB16" s="212" t="s">
        <v>46</v>
      </c>
      <c r="BC16" s="202"/>
      <c r="BD16" s="212" t="s">
        <v>46</v>
      </c>
      <c r="BE16" s="202"/>
      <c r="BF16" s="212" t="s">
        <v>46</v>
      </c>
      <c r="BG16" s="202"/>
      <c r="BH16" s="202"/>
      <c r="BI16" s="211"/>
      <c r="BJ16" s="202"/>
      <c r="BK16" s="212"/>
      <c r="BM16" s="212" t="s">
        <v>46</v>
      </c>
      <c r="BO16" s="212" t="s">
        <v>46</v>
      </c>
      <c r="BQ16" s="212" t="s">
        <v>46</v>
      </c>
      <c r="BR16" s="202"/>
      <c r="BS16" s="211"/>
      <c r="BT16" s="202"/>
      <c r="BU16" s="212"/>
      <c r="BW16" s="212" t="s">
        <v>46</v>
      </c>
      <c r="BY16" s="212" t="s">
        <v>46</v>
      </c>
      <c r="CA16" s="212" t="s">
        <v>46</v>
      </c>
      <c r="CB16" s="202"/>
      <c r="CC16" s="211"/>
      <c r="CD16" s="202"/>
      <c r="CE16" s="211"/>
      <c r="CG16" s="212" t="s">
        <v>46</v>
      </c>
      <c r="CH16" s="202"/>
      <c r="CI16" s="211"/>
      <c r="CJ16" s="202"/>
      <c r="CK16" s="211"/>
      <c r="CM16" s="212">
        <v>63628</v>
      </c>
      <c r="CN16" s="202"/>
      <c r="CO16" s="211" t="s">
        <v>742</v>
      </c>
      <c r="CP16" s="202"/>
      <c r="CQ16" s="211" t="s">
        <v>122</v>
      </c>
      <c r="CS16" s="212" t="s">
        <v>46</v>
      </c>
      <c r="CT16" s="202"/>
      <c r="CU16" s="211" t="s">
        <v>46</v>
      </c>
      <c r="CV16" s="202"/>
      <c r="CW16" s="211"/>
      <c r="CY16" s="212" t="s">
        <v>46</v>
      </c>
      <c r="CZ16" s="200"/>
      <c r="DA16" s="212" t="s">
        <v>46</v>
      </c>
      <c r="DB16" s="200"/>
      <c r="DC16" s="212" t="s">
        <v>46</v>
      </c>
      <c r="DD16" s="200"/>
      <c r="DE16" s="212" t="s">
        <v>46</v>
      </c>
      <c r="DF16" s="200"/>
      <c r="DG16" s="212" t="s">
        <v>46</v>
      </c>
      <c r="DH16" s="200"/>
      <c r="DI16" s="212" t="s">
        <v>46</v>
      </c>
      <c r="DJ16" s="355"/>
      <c r="DK16" s="212" t="s">
        <v>560</v>
      </c>
      <c r="DL16" s="355"/>
      <c r="DM16" s="212"/>
      <c r="DO16" s="212" t="s">
        <v>46</v>
      </c>
      <c r="DP16" s="200"/>
      <c r="DQ16" s="212" t="s">
        <v>46</v>
      </c>
      <c r="DR16" s="200"/>
      <c r="DS16" s="212" t="s">
        <v>46</v>
      </c>
      <c r="DT16" s="200"/>
      <c r="DU16" s="212" t="s">
        <v>46</v>
      </c>
      <c r="DV16" s="200"/>
      <c r="DW16" s="212" t="s">
        <v>46</v>
      </c>
      <c r="DX16" s="200"/>
      <c r="DY16" s="212" t="s">
        <v>46</v>
      </c>
      <c r="DZ16" s="355"/>
      <c r="EA16" s="212" t="s">
        <v>560</v>
      </c>
      <c r="EB16" s="355"/>
      <c r="EC16" s="212"/>
      <c r="EE16" s="212" t="s">
        <v>46</v>
      </c>
      <c r="EF16" s="202"/>
      <c r="EG16" s="212" t="s">
        <v>46</v>
      </c>
      <c r="EH16" s="202"/>
      <c r="EI16" s="211"/>
      <c r="EK16" s="212" t="s">
        <v>46</v>
      </c>
      <c r="EM16" s="212" t="s">
        <v>46</v>
      </c>
      <c r="EN16" s="202"/>
      <c r="EO16" s="212" t="s">
        <v>610</v>
      </c>
      <c r="EP16" s="202"/>
      <c r="EQ16" s="213" t="s">
        <v>685</v>
      </c>
      <c r="ES16" s="212" t="s">
        <v>46</v>
      </c>
      <c r="ET16" s="202"/>
      <c r="EU16" s="212" t="s">
        <v>647</v>
      </c>
      <c r="EV16" s="202"/>
      <c r="EW16" s="213" t="s">
        <v>685</v>
      </c>
      <c r="EY16" s="212" t="s">
        <v>46</v>
      </c>
      <c r="EZ16" s="202"/>
      <c r="FA16" s="212" t="s">
        <v>643</v>
      </c>
      <c r="FB16" s="202"/>
      <c r="FC16" s="213" t="s">
        <v>689</v>
      </c>
    </row>
    <row r="17" spans="1:159" x14ac:dyDescent="0.25">
      <c r="A17" s="198"/>
      <c r="B17" s="199" t="s">
        <v>402</v>
      </c>
      <c r="C17" s="383">
        <v>424</v>
      </c>
      <c r="D17" s="355"/>
      <c r="E17" s="383">
        <v>287</v>
      </c>
      <c r="F17" s="355"/>
      <c r="G17" s="383">
        <v>19274933</v>
      </c>
      <c r="H17" s="355"/>
      <c r="I17" s="383">
        <v>12698914</v>
      </c>
      <c r="J17" s="355"/>
      <c r="K17" s="383">
        <v>23591</v>
      </c>
      <c r="L17" s="355"/>
      <c r="M17" s="383">
        <v>13403</v>
      </c>
      <c r="N17" s="355"/>
      <c r="O17" s="355" t="s">
        <v>532</v>
      </c>
      <c r="P17" s="355"/>
      <c r="Q17" s="384" t="s">
        <v>47</v>
      </c>
      <c r="S17" s="383">
        <v>4409</v>
      </c>
      <c r="T17" s="355"/>
      <c r="U17" s="383">
        <v>2759</v>
      </c>
      <c r="V17" s="355"/>
      <c r="W17" s="383">
        <v>215416175</v>
      </c>
      <c r="X17" s="355"/>
      <c r="Y17" s="383">
        <v>141623066</v>
      </c>
      <c r="Z17" s="355"/>
      <c r="AA17" s="383">
        <v>192158</v>
      </c>
      <c r="AB17" s="355"/>
      <c r="AC17" s="383">
        <v>106940</v>
      </c>
      <c r="AD17" s="355"/>
      <c r="AE17" s="355" t="s">
        <v>532</v>
      </c>
      <c r="AF17" s="355"/>
      <c r="AG17" s="384" t="s">
        <v>47</v>
      </c>
      <c r="AI17" s="383">
        <v>17800</v>
      </c>
      <c r="AJ17" s="202"/>
      <c r="AK17" s="202">
        <v>626</v>
      </c>
      <c r="AM17" s="202" t="s">
        <v>458</v>
      </c>
      <c r="AN17" s="202"/>
      <c r="AO17" s="385" t="s">
        <v>47</v>
      </c>
      <c r="AQ17" s="203" t="s">
        <v>46</v>
      </c>
      <c r="AS17" s="203" t="s">
        <v>46</v>
      </c>
      <c r="AU17" s="203" t="s">
        <v>46</v>
      </c>
      <c r="AV17" s="202"/>
      <c r="AW17" s="202"/>
      <c r="AX17" s="202"/>
      <c r="AY17" s="202"/>
      <c r="AZ17" s="200"/>
      <c r="BB17" s="203" t="s">
        <v>46</v>
      </c>
      <c r="BC17" s="202"/>
      <c r="BD17" s="203" t="s">
        <v>46</v>
      </c>
      <c r="BE17" s="202"/>
      <c r="BF17" s="203" t="s">
        <v>46</v>
      </c>
      <c r="BG17" s="202"/>
      <c r="BH17" s="202"/>
      <c r="BI17" s="202"/>
      <c r="BJ17" s="202"/>
      <c r="BK17" s="200"/>
      <c r="BM17" s="203" t="s">
        <v>46</v>
      </c>
      <c r="BO17" s="203" t="s">
        <v>46</v>
      </c>
      <c r="BQ17" s="203" t="s">
        <v>46</v>
      </c>
      <c r="BR17" s="202"/>
      <c r="BS17" s="207"/>
      <c r="BT17" s="202"/>
      <c r="BU17" s="200"/>
      <c r="BW17" s="203" t="s">
        <v>46</v>
      </c>
      <c r="BY17" s="203" t="s">
        <v>46</v>
      </c>
      <c r="CA17" s="203" t="s">
        <v>46</v>
      </c>
      <c r="CB17" s="202"/>
      <c r="CC17" s="207"/>
      <c r="CD17" s="202"/>
      <c r="CE17" s="207"/>
      <c r="CG17" s="203" t="s">
        <v>46</v>
      </c>
      <c r="CH17" s="202"/>
      <c r="CI17" s="207"/>
      <c r="CJ17" s="202"/>
      <c r="CK17" s="207"/>
      <c r="CM17" s="209">
        <v>0</v>
      </c>
      <c r="CN17" s="202"/>
      <c r="CO17" s="207" t="s">
        <v>743</v>
      </c>
      <c r="CP17" s="202"/>
      <c r="CQ17" s="207" t="s">
        <v>122</v>
      </c>
      <c r="CS17" s="203" t="s">
        <v>46</v>
      </c>
      <c r="CT17" s="202"/>
      <c r="CU17" s="207" t="s">
        <v>46</v>
      </c>
      <c r="CV17" s="202"/>
      <c r="CW17" s="207"/>
      <c r="CY17" s="386" t="s">
        <v>46</v>
      </c>
      <c r="CZ17" s="200"/>
      <c r="DA17" s="386" t="s">
        <v>46</v>
      </c>
      <c r="DB17" s="200"/>
      <c r="DC17" s="386" t="s">
        <v>46</v>
      </c>
      <c r="DD17" s="200"/>
      <c r="DE17" s="386" t="s">
        <v>46</v>
      </c>
      <c r="DF17" s="200"/>
      <c r="DG17" s="386" t="s">
        <v>46</v>
      </c>
      <c r="DH17" s="200"/>
      <c r="DI17" s="386" t="s">
        <v>46</v>
      </c>
      <c r="DJ17" s="355"/>
      <c r="DK17" s="380" t="s">
        <v>561</v>
      </c>
      <c r="DL17" s="355"/>
      <c r="DM17" s="384"/>
      <c r="DO17" s="386" t="s">
        <v>46</v>
      </c>
      <c r="DP17" s="200"/>
      <c r="DQ17" s="386" t="s">
        <v>46</v>
      </c>
      <c r="DR17" s="200"/>
      <c r="DS17" s="386" t="s">
        <v>46</v>
      </c>
      <c r="DT17" s="200"/>
      <c r="DU17" s="386" t="s">
        <v>46</v>
      </c>
      <c r="DV17" s="200"/>
      <c r="DW17" s="386" t="s">
        <v>46</v>
      </c>
      <c r="DX17" s="200"/>
      <c r="DY17" s="386" t="s">
        <v>46</v>
      </c>
      <c r="DZ17" s="355"/>
      <c r="EA17" s="380" t="s">
        <v>561</v>
      </c>
      <c r="EB17" s="355"/>
      <c r="EC17" s="384"/>
      <c r="EE17" s="203" t="s">
        <v>46</v>
      </c>
      <c r="EF17" s="202"/>
      <c r="EG17" s="207" t="s">
        <v>328</v>
      </c>
      <c r="EH17" s="202"/>
      <c r="EI17" s="207" t="s">
        <v>683</v>
      </c>
      <c r="EK17" s="203" t="s">
        <v>46</v>
      </c>
      <c r="EM17" s="203" t="s">
        <v>46</v>
      </c>
      <c r="EN17" s="202"/>
      <c r="EO17" s="207" t="s">
        <v>629</v>
      </c>
      <c r="EP17" s="202"/>
      <c r="EQ17" s="207"/>
      <c r="ES17" s="203" t="s">
        <v>46</v>
      </c>
      <c r="ET17" s="202"/>
      <c r="EU17" s="207" t="s">
        <v>460</v>
      </c>
      <c r="EV17" s="202"/>
      <c r="EW17" s="207"/>
      <c r="EY17" s="203" t="s">
        <v>46</v>
      </c>
      <c r="EZ17" s="202"/>
      <c r="FA17" s="207" t="s">
        <v>460</v>
      </c>
      <c r="FB17" s="202"/>
      <c r="FC17" s="207"/>
    </row>
    <row r="18" spans="1:159" x14ac:dyDescent="0.25">
      <c r="A18" s="198"/>
      <c r="B18" s="199"/>
      <c r="C18" s="383"/>
      <c r="D18" s="355"/>
      <c r="E18" s="383"/>
      <c r="F18" s="355"/>
      <c r="G18" s="383"/>
      <c r="H18" s="355"/>
      <c r="I18" s="383"/>
      <c r="J18" s="355"/>
      <c r="K18" s="383"/>
      <c r="L18" s="355"/>
      <c r="M18" s="383"/>
      <c r="N18" s="355"/>
      <c r="O18" s="355"/>
      <c r="P18" s="355"/>
      <c r="Q18" s="384"/>
      <c r="S18" s="383"/>
      <c r="T18" s="355"/>
      <c r="U18" s="383"/>
      <c r="V18" s="355"/>
      <c r="W18" s="383"/>
      <c r="X18" s="355"/>
      <c r="Y18" s="383"/>
      <c r="Z18" s="355"/>
      <c r="AA18" s="383"/>
      <c r="AB18" s="355"/>
      <c r="AC18" s="383"/>
      <c r="AD18" s="355"/>
      <c r="AE18" s="355"/>
      <c r="AF18" s="355"/>
      <c r="AG18" s="384"/>
      <c r="AQ18" s="200"/>
      <c r="AS18" s="202"/>
      <c r="AU18" s="202"/>
      <c r="AV18" s="202"/>
      <c r="AW18" s="202"/>
      <c r="AX18" s="202"/>
      <c r="AY18" s="202"/>
      <c r="AZ18" s="200"/>
      <c r="BB18" s="200"/>
      <c r="BC18" s="202"/>
      <c r="BD18" s="202"/>
      <c r="BE18" s="202"/>
      <c r="BF18" s="202"/>
      <c r="BG18" s="202"/>
      <c r="BH18" s="202"/>
      <c r="BI18" s="202"/>
      <c r="BJ18" s="202"/>
      <c r="BK18" s="200"/>
      <c r="BM18" s="200"/>
      <c r="BO18" s="202"/>
      <c r="BQ18" s="202"/>
      <c r="BR18" s="202"/>
      <c r="BS18" s="202"/>
      <c r="BT18" s="202"/>
      <c r="BU18" s="200"/>
      <c r="BW18" s="200"/>
      <c r="BX18" s="202"/>
      <c r="BY18" s="202"/>
      <c r="BZ18" s="202"/>
      <c r="CA18" s="202"/>
      <c r="CB18" s="202"/>
      <c r="CC18" s="202"/>
      <c r="CD18" s="202"/>
      <c r="CE18" s="200"/>
      <c r="CG18" s="202"/>
      <c r="CH18" s="202"/>
      <c r="CI18" s="202"/>
      <c r="CJ18" s="202"/>
      <c r="CK18" s="200"/>
      <c r="CM18" s="200"/>
      <c r="CN18" s="202"/>
      <c r="CO18" s="202"/>
      <c r="CP18" s="202"/>
      <c r="CQ18" s="200"/>
      <c r="CS18" s="200"/>
      <c r="CT18" s="202"/>
      <c r="CU18" s="202"/>
      <c r="CV18" s="202"/>
      <c r="CW18" s="200"/>
      <c r="DA18" s="355"/>
      <c r="DC18" s="200"/>
      <c r="DE18" s="200"/>
      <c r="DF18" s="200"/>
      <c r="DG18" s="200"/>
      <c r="DI18" s="200"/>
      <c r="DJ18" s="200"/>
      <c r="DK18" s="380"/>
      <c r="DL18" s="380"/>
      <c r="DM18" s="387"/>
      <c r="DQ18" s="355"/>
      <c r="DS18" s="200"/>
      <c r="DU18" s="200"/>
      <c r="DV18" s="200"/>
      <c r="DW18" s="200"/>
      <c r="DY18" s="200"/>
      <c r="DZ18" s="200"/>
      <c r="EA18" s="380"/>
      <c r="EB18" s="380"/>
      <c r="EC18" s="387"/>
      <c r="EE18" s="200"/>
      <c r="EF18" s="202"/>
      <c r="EG18" s="202"/>
      <c r="EH18" s="202"/>
      <c r="EI18" s="200"/>
      <c r="EK18" s="200"/>
      <c r="EM18" s="200"/>
      <c r="EN18" s="202"/>
      <c r="EO18" s="202"/>
      <c r="EP18" s="202"/>
      <c r="EQ18" s="200"/>
      <c r="ES18" s="200"/>
      <c r="ET18" s="202"/>
      <c r="EU18" s="202"/>
      <c r="EV18" s="202"/>
      <c r="EW18" s="200"/>
      <c r="EY18" s="200"/>
      <c r="EZ18" s="202"/>
      <c r="FA18" s="202"/>
      <c r="FB18" s="202"/>
      <c r="FC18" s="200"/>
    </row>
    <row r="19" spans="1:159" x14ac:dyDescent="0.25">
      <c r="A19" s="198" t="s">
        <v>530</v>
      </c>
      <c r="B19" s="351"/>
      <c r="C19" s="355"/>
      <c r="D19" s="355"/>
      <c r="E19" s="355"/>
      <c r="F19" s="355"/>
      <c r="G19" s="355"/>
      <c r="H19" s="355"/>
      <c r="I19" s="355"/>
      <c r="J19" s="355"/>
      <c r="K19" s="355"/>
      <c r="L19" s="355"/>
      <c r="M19" s="355"/>
      <c r="N19" s="355"/>
      <c r="O19" s="355"/>
      <c r="P19" s="355"/>
      <c r="Q19" s="352"/>
      <c r="S19" s="355"/>
      <c r="T19" s="355"/>
      <c r="U19" s="355"/>
      <c r="V19" s="355"/>
      <c r="W19" s="355"/>
      <c r="X19" s="355"/>
      <c r="Y19" s="355"/>
      <c r="Z19" s="355"/>
      <c r="AA19" s="355"/>
      <c r="AB19" s="355"/>
      <c r="AC19" s="355"/>
      <c r="AD19" s="355"/>
      <c r="AE19" s="355"/>
      <c r="AF19" s="355"/>
      <c r="AG19" s="352"/>
      <c r="AQ19" s="200"/>
      <c r="AS19" s="202"/>
      <c r="AU19" s="202"/>
      <c r="AV19" s="202"/>
      <c r="AW19" s="202"/>
      <c r="AX19" s="202"/>
      <c r="AY19" s="202"/>
      <c r="AZ19" s="385"/>
      <c r="BB19" s="200"/>
      <c r="BC19" s="202"/>
      <c r="BD19" s="202"/>
      <c r="BE19" s="202"/>
      <c r="BF19" s="202"/>
      <c r="BG19" s="202"/>
      <c r="BH19" s="202"/>
      <c r="BI19" s="202"/>
      <c r="BJ19" s="202"/>
      <c r="BK19" s="385"/>
      <c r="BM19" s="200"/>
      <c r="BO19" s="202"/>
      <c r="BQ19" s="202"/>
      <c r="BR19" s="202"/>
      <c r="BS19" s="202"/>
      <c r="BT19" s="202"/>
      <c r="BU19" s="385"/>
      <c r="BW19" s="200"/>
      <c r="BX19" s="202"/>
      <c r="BY19" s="202"/>
      <c r="BZ19" s="202"/>
      <c r="CA19" s="202"/>
      <c r="CB19" s="202"/>
      <c r="CC19" s="202"/>
      <c r="CD19" s="202"/>
      <c r="CE19" s="385"/>
      <c r="CG19" s="202"/>
      <c r="CH19" s="202"/>
      <c r="CI19" s="202"/>
      <c r="CJ19" s="202"/>
      <c r="CK19" s="385"/>
      <c r="CM19" s="200"/>
      <c r="CN19" s="202"/>
      <c r="CO19" s="202"/>
      <c r="CP19" s="202"/>
      <c r="CQ19" s="385"/>
      <c r="CS19" s="200"/>
      <c r="CT19" s="202"/>
      <c r="CU19" s="202"/>
      <c r="CV19" s="202"/>
      <c r="CW19" s="385"/>
      <c r="CY19" s="200"/>
      <c r="DA19" s="355"/>
      <c r="DC19" s="200"/>
      <c r="DE19" s="200"/>
      <c r="DF19" s="200"/>
      <c r="DG19" s="200"/>
      <c r="DI19" s="200"/>
      <c r="DJ19" s="200"/>
      <c r="DK19" s="200"/>
      <c r="DL19" s="200"/>
      <c r="DM19" s="199"/>
      <c r="DO19" s="200"/>
      <c r="DQ19" s="355"/>
      <c r="DS19" s="200"/>
      <c r="DU19" s="200"/>
      <c r="DV19" s="200"/>
      <c r="DW19" s="200"/>
      <c r="DY19" s="200"/>
      <c r="DZ19" s="200"/>
      <c r="EA19" s="200"/>
      <c r="EB19" s="200"/>
      <c r="EC19" s="199"/>
      <c r="EE19" s="200"/>
      <c r="EF19" s="202"/>
      <c r="EG19" s="202"/>
      <c r="EH19" s="202"/>
      <c r="EI19" s="385"/>
      <c r="EK19" s="200"/>
      <c r="EM19" s="200"/>
      <c r="EN19" s="202"/>
      <c r="EO19" s="202"/>
      <c r="EP19" s="202"/>
      <c r="EQ19" s="385"/>
      <c r="ES19" s="200"/>
      <c r="ET19" s="202"/>
      <c r="EU19" s="202"/>
      <c r="EV19" s="202"/>
      <c r="EW19" s="385"/>
      <c r="EY19" s="200"/>
      <c r="EZ19" s="202"/>
      <c r="FA19" s="202"/>
      <c r="FB19" s="202"/>
      <c r="FC19" s="385"/>
    </row>
    <row r="20" spans="1:159" ht="60" x14ac:dyDescent="0.25">
      <c r="A20" s="198"/>
      <c r="B20" s="199" t="s">
        <v>417</v>
      </c>
      <c r="C20" s="355" t="s">
        <v>46</v>
      </c>
      <c r="D20" s="355"/>
      <c r="E20" s="355" t="s">
        <v>46</v>
      </c>
      <c r="F20" s="355"/>
      <c r="G20" s="355" t="s">
        <v>46</v>
      </c>
      <c r="H20" s="355"/>
      <c r="I20" s="355" t="s">
        <v>46</v>
      </c>
      <c r="J20" s="355"/>
      <c r="K20" s="355" t="s">
        <v>46</v>
      </c>
      <c r="L20" s="355"/>
      <c r="M20" s="355" t="s">
        <v>46</v>
      </c>
      <c r="N20" s="355"/>
      <c r="O20" s="355" t="s">
        <v>46</v>
      </c>
      <c r="P20" s="355"/>
      <c r="Q20" s="355"/>
      <c r="S20" s="355" t="s">
        <v>46</v>
      </c>
      <c r="T20" s="355"/>
      <c r="U20" s="355" t="s">
        <v>46</v>
      </c>
      <c r="V20" s="355"/>
      <c r="W20" s="355" t="s">
        <v>46</v>
      </c>
      <c r="X20" s="355"/>
      <c r="Y20" s="355" t="s">
        <v>46</v>
      </c>
      <c r="Z20" s="355"/>
      <c r="AA20" s="355" t="s">
        <v>46</v>
      </c>
      <c r="AB20" s="355"/>
      <c r="AC20" s="355" t="s">
        <v>46</v>
      </c>
      <c r="AD20" s="355"/>
      <c r="AE20" s="355" t="s">
        <v>46</v>
      </c>
      <c r="AF20" s="355"/>
      <c r="AG20" s="355"/>
      <c r="AI20" s="202" t="s">
        <v>46</v>
      </c>
      <c r="AJ20" s="202"/>
      <c r="AK20" s="202" t="s">
        <v>46</v>
      </c>
      <c r="AM20" s="202" t="s">
        <v>46</v>
      </c>
      <c r="AN20" s="202"/>
      <c r="AO20" s="378"/>
      <c r="AQ20" s="200">
        <v>7855171.1090000002</v>
      </c>
      <c r="AR20" s="200"/>
      <c r="AS20" s="200">
        <v>924.35</v>
      </c>
      <c r="AT20" s="200"/>
      <c r="AU20" s="200">
        <v>0</v>
      </c>
      <c r="AV20" s="202"/>
      <c r="AW20" s="202"/>
      <c r="AX20" s="202" t="s">
        <v>532</v>
      </c>
      <c r="AY20" s="202"/>
      <c r="AZ20" s="384" t="s">
        <v>770</v>
      </c>
      <c r="BB20" s="200">
        <v>45340995.950000003</v>
      </c>
      <c r="BC20" s="200"/>
      <c r="BD20" s="200">
        <v>917.26</v>
      </c>
      <c r="BE20" s="200"/>
      <c r="BF20" s="200">
        <v>27028.2</v>
      </c>
      <c r="BG20" s="202"/>
      <c r="BH20" s="202"/>
      <c r="BI20" s="202" t="s">
        <v>532</v>
      </c>
      <c r="BJ20" s="202"/>
      <c r="BK20" s="388" t="s">
        <v>801</v>
      </c>
      <c r="BM20" s="200">
        <v>7855171.1090000002</v>
      </c>
      <c r="BN20" s="200"/>
      <c r="BO20" s="200">
        <v>924.35</v>
      </c>
      <c r="BP20" s="200"/>
      <c r="BQ20" s="200">
        <v>0</v>
      </c>
      <c r="BR20" s="202"/>
      <c r="BS20" s="202" t="s">
        <v>532</v>
      </c>
      <c r="BT20" s="202"/>
      <c r="BU20" s="384" t="s">
        <v>770</v>
      </c>
      <c r="BW20" s="200" t="s">
        <v>46</v>
      </c>
      <c r="BX20" s="202"/>
      <c r="BY20" s="200" t="s">
        <v>46</v>
      </c>
      <c r="BZ20" s="202"/>
      <c r="CA20" s="200" t="s">
        <v>46</v>
      </c>
      <c r="CB20" s="202"/>
      <c r="CC20" s="202"/>
      <c r="CD20" s="202"/>
      <c r="CE20" s="202"/>
      <c r="CG20" s="200">
        <v>210</v>
      </c>
      <c r="CH20" s="202"/>
      <c r="CI20" s="202" t="s">
        <v>771</v>
      </c>
      <c r="CJ20" s="202"/>
      <c r="CK20" s="202" t="s">
        <v>772</v>
      </c>
      <c r="CM20" s="200">
        <v>324</v>
      </c>
      <c r="CN20" s="202"/>
      <c r="CO20" s="202" t="s">
        <v>773</v>
      </c>
      <c r="CP20" s="202"/>
      <c r="CQ20" s="355" t="s">
        <v>774</v>
      </c>
      <c r="CS20" s="200">
        <v>3620274</v>
      </c>
      <c r="CT20" s="202"/>
      <c r="CU20" s="202" t="s">
        <v>775</v>
      </c>
      <c r="CV20" s="202"/>
      <c r="CW20" s="202" t="s">
        <v>858</v>
      </c>
      <c r="CY20" s="379" t="s">
        <v>46</v>
      </c>
      <c r="CZ20" s="200"/>
      <c r="DA20" s="379" t="s">
        <v>46</v>
      </c>
      <c r="DB20" s="200"/>
      <c r="DC20" s="379" t="s">
        <v>46</v>
      </c>
      <c r="DD20" s="200"/>
      <c r="DE20" s="379" t="s">
        <v>46</v>
      </c>
      <c r="DF20" s="200"/>
      <c r="DG20" s="379" t="s">
        <v>46</v>
      </c>
      <c r="DH20" s="200"/>
      <c r="DI20" s="379" t="s">
        <v>46</v>
      </c>
      <c r="DJ20" s="200"/>
      <c r="DK20" s="380" t="s">
        <v>328</v>
      </c>
      <c r="DL20" s="200"/>
      <c r="DM20" s="355"/>
      <c r="DO20" s="379" t="s">
        <v>46</v>
      </c>
      <c r="DP20" s="200"/>
      <c r="DQ20" s="379" t="s">
        <v>46</v>
      </c>
      <c r="DR20" s="200"/>
      <c r="DS20" s="379" t="s">
        <v>46</v>
      </c>
      <c r="DT20" s="200"/>
      <c r="DU20" s="379" t="s">
        <v>46</v>
      </c>
      <c r="DV20" s="200"/>
      <c r="DW20" s="379" t="s">
        <v>46</v>
      </c>
      <c r="DX20" s="200"/>
      <c r="DY20" s="379" t="s">
        <v>46</v>
      </c>
      <c r="DZ20" s="200"/>
      <c r="EA20" s="380" t="s">
        <v>328</v>
      </c>
      <c r="EB20" s="200"/>
      <c r="EC20" s="355"/>
      <c r="EE20" s="200" t="s">
        <v>46</v>
      </c>
      <c r="EF20" s="202"/>
      <c r="EG20" s="200" t="s">
        <v>46</v>
      </c>
      <c r="EH20" s="202"/>
      <c r="EI20" s="202"/>
      <c r="EK20" s="200">
        <v>2156384.52</v>
      </c>
      <c r="EM20" s="200" t="s">
        <v>46</v>
      </c>
      <c r="EN20" s="202"/>
      <c r="EO20" s="200" t="s">
        <v>627</v>
      </c>
      <c r="EP20" s="202"/>
      <c r="EQ20" s="389" t="s">
        <v>808</v>
      </c>
      <c r="ES20" s="200">
        <v>509</v>
      </c>
      <c r="ET20" s="202"/>
      <c r="EU20" s="200" t="s">
        <v>776</v>
      </c>
      <c r="EV20" s="202"/>
      <c r="EW20" s="202" t="s">
        <v>777</v>
      </c>
      <c r="EY20" s="200">
        <v>65953682</v>
      </c>
      <c r="EZ20" s="202"/>
      <c r="FA20" s="200" t="s">
        <v>778</v>
      </c>
      <c r="FB20" s="202"/>
      <c r="FC20" s="202" t="s">
        <v>661</v>
      </c>
    </row>
    <row r="21" spans="1:159" ht="45" x14ac:dyDescent="0.25">
      <c r="A21" s="198"/>
      <c r="B21" s="210" t="s">
        <v>418</v>
      </c>
      <c r="C21" s="381" t="s">
        <v>46</v>
      </c>
      <c r="D21" s="381"/>
      <c r="E21" s="381" t="s">
        <v>46</v>
      </c>
      <c r="F21" s="381"/>
      <c r="G21" s="381" t="s">
        <v>46</v>
      </c>
      <c r="H21" s="381"/>
      <c r="I21" s="381" t="s">
        <v>46</v>
      </c>
      <c r="J21" s="381"/>
      <c r="K21" s="381" t="s">
        <v>46</v>
      </c>
      <c r="L21" s="381"/>
      <c r="M21" s="381" t="s">
        <v>46</v>
      </c>
      <c r="N21" s="355"/>
      <c r="O21" s="381" t="s">
        <v>46</v>
      </c>
      <c r="P21" s="355"/>
      <c r="Q21" s="381"/>
      <c r="S21" s="381" t="s">
        <v>46</v>
      </c>
      <c r="T21" s="355"/>
      <c r="U21" s="381" t="s">
        <v>46</v>
      </c>
      <c r="V21" s="355"/>
      <c r="W21" s="381" t="s">
        <v>46</v>
      </c>
      <c r="X21" s="355"/>
      <c r="Y21" s="381" t="s">
        <v>46</v>
      </c>
      <c r="Z21" s="355"/>
      <c r="AA21" s="381" t="s">
        <v>46</v>
      </c>
      <c r="AB21" s="355"/>
      <c r="AC21" s="381" t="s">
        <v>46</v>
      </c>
      <c r="AD21" s="355"/>
      <c r="AE21" s="381" t="s">
        <v>46</v>
      </c>
      <c r="AF21" s="355"/>
      <c r="AG21" s="381"/>
      <c r="AI21" s="211" t="s">
        <v>46</v>
      </c>
      <c r="AJ21" s="202"/>
      <c r="AK21" s="211" t="s">
        <v>46</v>
      </c>
      <c r="AM21" s="211" t="s">
        <v>46</v>
      </c>
      <c r="AN21" s="202"/>
      <c r="AO21" s="382"/>
      <c r="AQ21" s="212">
        <v>30</v>
      </c>
      <c r="AR21" s="212"/>
      <c r="AS21" s="212">
        <v>30</v>
      </c>
      <c r="AU21" s="212">
        <v>0</v>
      </c>
      <c r="AV21" s="202"/>
      <c r="AW21" s="202"/>
      <c r="AX21" s="211" t="s">
        <v>532</v>
      </c>
      <c r="AY21" s="202"/>
      <c r="AZ21" s="390" t="s">
        <v>779</v>
      </c>
      <c r="BB21" s="212">
        <v>40</v>
      </c>
      <c r="BC21" s="212"/>
      <c r="BD21" s="212">
        <v>40</v>
      </c>
      <c r="BE21" s="212"/>
      <c r="BF21" s="212">
        <v>1</v>
      </c>
      <c r="BG21" s="202"/>
      <c r="BH21" s="202"/>
      <c r="BI21" s="211" t="s">
        <v>532</v>
      </c>
      <c r="BJ21" s="202"/>
      <c r="BK21" s="390" t="s">
        <v>780</v>
      </c>
      <c r="BM21" s="212">
        <v>3620274</v>
      </c>
      <c r="BO21" s="212">
        <v>3620274</v>
      </c>
      <c r="BQ21" s="212">
        <v>0</v>
      </c>
      <c r="BR21" s="202"/>
      <c r="BS21" s="211" t="s">
        <v>674</v>
      </c>
      <c r="BT21" s="202"/>
      <c r="BU21" s="390" t="s">
        <v>675</v>
      </c>
      <c r="BW21" s="212" t="s">
        <v>46</v>
      </c>
      <c r="BX21" s="202"/>
      <c r="BY21" s="212" t="s">
        <v>46</v>
      </c>
      <c r="BZ21" s="202"/>
      <c r="CA21" s="212" t="s">
        <v>46</v>
      </c>
      <c r="CB21" s="202"/>
      <c r="CC21" s="211"/>
      <c r="CD21" s="202"/>
      <c r="CE21" s="211"/>
      <c r="CG21" s="211" t="s">
        <v>122</v>
      </c>
      <c r="CH21" s="202"/>
      <c r="CI21" s="211" t="s">
        <v>122</v>
      </c>
      <c r="CJ21" s="202"/>
      <c r="CK21" s="391" t="s">
        <v>804</v>
      </c>
      <c r="CM21" s="212">
        <v>63628</v>
      </c>
      <c r="CN21" s="202"/>
      <c r="CO21" s="211" t="s">
        <v>742</v>
      </c>
      <c r="CP21" s="202"/>
      <c r="CQ21" s="391" t="s">
        <v>805</v>
      </c>
      <c r="CS21" s="212">
        <v>278772423</v>
      </c>
      <c r="CT21" s="202"/>
      <c r="CU21" s="211" t="s">
        <v>781</v>
      </c>
      <c r="CV21" s="202"/>
      <c r="CW21" s="392" t="s">
        <v>806</v>
      </c>
      <c r="CY21" s="212" t="s">
        <v>46</v>
      </c>
      <c r="CZ21" s="200"/>
      <c r="DA21" s="212" t="s">
        <v>46</v>
      </c>
      <c r="DB21" s="200"/>
      <c r="DC21" s="212" t="s">
        <v>46</v>
      </c>
      <c r="DD21" s="200"/>
      <c r="DE21" s="212" t="s">
        <v>46</v>
      </c>
      <c r="DF21" s="200"/>
      <c r="DG21" s="212" t="s">
        <v>46</v>
      </c>
      <c r="DH21" s="200"/>
      <c r="DI21" s="212" t="s">
        <v>46</v>
      </c>
      <c r="DJ21" s="200"/>
      <c r="DK21" s="212" t="s">
        <v>560</v>
      </c>
      <c r="DL21" s="200"/>
      <c r="DM21" s="212"/>
      <c r="DO21" s="212" t="s">
        <v>46</v>
      </c>
      <c r="DP21" s="200"/>
      <c r="DQ21" s="212" t="s">
        <v>46</v>
      </c>
      <c r="DR21" s="200"/>
      <c r="DS21" s="212" t="s">
        <v>46</v>
      </c>
      <c r="DT21" s="200"/>
      <c r="DU21" s="212" t="s">
        <v>46</v>
      </c>
      <c r="DV21" s="200"/>
      <c r="DW21" s="212" t="s">
        <v>46</v>
      </c>
      <c r="DX21" s="200"/>
      <c r="DY21" s="212" t="s">
        <v>46</v>
      </c>
      <c r="DZ21" s="200"/>
      <c r="EA21" s="212" t="s">
        <v>560</v>
      </c>
      <c r="EB21" s="200"/>
      <c r="EC21" s="212"/>
      <c r="EE21" s="212" t="s">
        <v>46</v>
      </c>
      <c r="EF21" s="202"/>
      <c r="EG21" s="212" t="s">
        <v>46</v>
      </c>
      <c r="EH21" s="202"/>
      <c r="EI21" s="211"/>
      <c r="EK21" s="212">
        <v>63628</v>
      </c>
      <c r="EM21" s="212" t="s">
        <v>46</v>
      </c>
      <c r="EN21" s="202"/>
      <c r="EO21" s="212" t="s">
        <v>610</v>
      </c>
      <c r="EP21" s="202"/>
      <c r="EQ21" s="213" t="s">
        <v>782</v>
      </c>
      <c r="ES21" s="212">
        <v>63628</v>
      </c>
      <c r="ET21" s="202"/>
      <c r="EU21" s="212" t="s">
        <v>783</v>
      </c>
      <c r="EV21" s="202"/>
      <c r="EW21" s="213" t="s">
        <v>782</v>
      </c>
      <c r="EY21" s="212">
        <v>278772423</v>
      </c>
      <c r="EZ21" s="202"/>
      <c r="FA21" s="212" t="s">
        <v>784</v>
      </c>
      <c r="FB21" s="202"/>
      <c r="FC21" s="213" t="s">
        <v>689</v>
      </c>
    </row>
    <row r="22" spans="1:159" ht="45" x14ac:dyDescent="0.25">
      <c r="A22" s="198"/>
      <c r="B22" s="199" t="s">
        <v>402</v>
      </c>
      <c r="C22" s="200">
        <v>271.73</v>
      </c>
      <c r="D22" s="200"/>
      <c r="E22" s="200">
        <v>190</v>
      </c>
      <c r="F22" s="200"/>
      <c r="G22" s="200">
        <v>15590528.43</v>
      </c>
      <c r="H22" s="200"/>
      <c r="I22" s="200">
        <v>9724545.6400000006</v>
      </c>
      <c r="J22" s="200"/>
      <c r="K22" s="200">
        <v>9509.4</v>
      </c>
      <c r="L22" s="200"/>
      <c r="M22" s="200">
        <v>5405.64</v>
      </c>
      <c r="N22" s="383"/>
      <c r="O22" s="355" t="s">
        <v>532</v>
      </c>
      <c r="P22" s="355"/>
      <c r="Q22" s="384" t="s">
        <v>47</v>
      </c>
      <c r="S22" s="200">
        <v>2744.09</v>
      </c>
      <c r="T22" s="200"/>
      <c r="U22" s="200">
        <v>1841.61</v>
      </c>
      <c r="V22" s="200"/>
      <c r="W22" s="200">
        <v>82911262.909999996</v>
      </c>
      <c r="X22" s="200"/>
      <c r="Y22" s="200">
        <v>53192667.060000002</v>
      </c>
      <c r="Z22" s="200"/>
      <c r="AA22" s="200">
        <v>47547</v>
      </c>
      <c r="AB22" s="200"/>
      <c r="AC22" s="200">
        <v>27028.2</v>
      </c>
      <c r="AD22" s="355"/>
      <c r="AE22" s="355" t="s">
        <v>532</v>
      </c>
      <c r="AF22" s="355"/>
      <c r="AG22" s="384" t="s">
        <v>47</v>
      </c>
      <c r="AI22" s="200">
        <v>7257</v>
      </c>
      <c r="AK22" s="200">
        <v>172.02</v>
      </c>
      <c r="AM22" s="202" t="s">
        <v>458</v>
      </c>
      <c r="AN22" s="202"/>
      <c r="AO22" s="385" t="s">
        <v>47</v>
      </c>
      <c r="AQ22" s="227">
        <f>AQ20/AQ21</f>
        <v>261839.03696666667</v>
      </c>
      <c r="AR22" s="228"/>
      <c r="AS22" s="227">
        <f>AS20/AS21</f>
        <v>30.811666666666667</v>
      </c>
      <c r="AT22" s="229"/>
      <c r="AU22" s="227">
        <v>0</v>
      </c>
      <c r="AV22" s="202"/>
      <c r="AW22" s="202"/>
      <c r="AX22" s="202"/>
      <c r="AY22" s="202"/>
      <c r="AZ22" s="230" t="s">
        <v>862</v>
      </c>
      <c r="BB22" s="227">
        <f>BB20/BB21</f>
        <v>1133524.8987500002</v>
      </c>
      <c r="BC22" s="228"/>
      <c r="BD22" s="227">
        <f>BD20/BD21</f>
        <v>22.9315</v>
      </c>
      <c r="BE22" s="229"/>
      <c r="BF22" s="227">
        <f>BF20/BF21</f>
        <v>27028.2</v>
      </c>
      <c r="BG22" s="202"/>
      <c r="BH22" s="202"/>
      <c r="BI22" s="202"/>
      <c r="BJ22" s="202"/>
      <c r="BK22" s="230" t="s">
        <v>862</v>
      </c>
      <c r="BM22" s="203">
        <f>BM20/BM21</f>
        <v>2.1697725390398626</v>
      </c>
      <c r="BO22" s="204">
        <f>BO20/BO21</f>
        <v>2.5532597808895129E-4</v>
      </c>
      <c r="BP22" s="205"/>
      <c r="BQ22" s="206" t="s">
        <v>46</v>
      </c>
      <c r="BR22" s="202"/>
      <c r="BS22" s="207" t="s">
        <v>676</v>
      </c>
      <c r="BT22" s="202"/>
      <c r="BU22" s="200"/>
      <c r="BW22" s="203">
        <v>2097128</v>
      </c>
      <c r="BX22" s="202"/>
      <c r="BY22" s="203">
        <v>92</v>
      </c>
      <c r="BZ22" s="202"/>
      <c r="CA22" s="203" t="s">
        <v>46</v>
      </c>
      <c r="CB22" s="202"/>
      <c r="CC22" s="207"/>
      <c r="CD22" s="202"/>
      <c r="CE22" s="208" t="s">
        <v>803</v>
      </c>
      <c r="CG22" s="207" t="s">
        <v>122</v>
      </c>
      <c r="CH22" s="202"/>
      <c r="CI22" s="207" t="s">
        <v>122</v>
      </c>
      <c r="CJ22" s="202"/>
      <c r="CK22" s="207" t="s">
        <v>122</v>
      </c>
      <c r="CM22" s="209">
        <f>CM20/CM21</f>
        <v>5.0920978185704409E-3</v>
      </c>
      <c r="CN22" s="202"/>
      <c r="CO22" s="207" t="s">
        <v>785</v>
      </c>
      <c r="CP22" s="202"/>
      <c r="CQ22" s="207"/>
      <c r="CS22" s="209">
        <f>CS20/CS21</f>
        <v>1.2986485395651922E-2</v>
      </c>
      <c r="CT22" s="202"/>
      <c r="CU22" s="207" t="s">
        <v>786</v>
      </c>
      <c r="CV22" s="202"/>
      <c r="CW22" s="207" t="s">
        <v>122</v>
      </c>
      <c r="CY22" s="386" t="s">
        <v>46</v>
      </c>
      <c r="CZ22" s="200"/>
      <c r="DA22" s="386" t="s">
        <v>46</v>
      </c>
      <c r="DB22" s="200"/>
      <c r="DC22" s="386" t="s">
        <v>46</v>
      </c>
      <c r="DD22" s="200"/>
      <c r="DE22" s="386" t="s">
        <v>46</v>
      </c>
      <c r="DF22" s="200"/>
      <c r="DG22" s="386" t="s">
        <v>46</v>
      </c>
      <c r="DH22" s="200"/>
      <c r="DI22" s="386" t="s">
        <v>46</v>
      </c>
      <c r="DJ22" s="200"/>
      <c r="DK22" s="380" t="s">
        <v>561</v>
      </c>
      <c r="DL22" s="200"/>
      <c r="DM22" s="378"/>
      <c r="DO22" s="386" t="s">
        <v>46</v>
      </c>
      <c r="DP22" s="200"/>
      <c r="DQ22" s="386" t="s">
        <v>46</v>
      </c>
      <c r="DR22" s="200"/>
      <c r="DS22" s="386" t="s">
        <v>46</v>
      </c>
      <c r="DT22" s="200"/>
      <c r="DU22" s="386" t="s">
        <v>46</v>
      </c>
      <c r="DV22" s="200"/>
      <c r="DW22" s="386" t="s">
        <v>46</v>
      </c>
      <c r="DX22" s="200"/>
      <c r="DY22" s="386" t="s">
        <v>46</v>
      </c>
      <c r="DZ22" s="200"/>
      <c r="EA22" s="380" t="s">
        <v>561</v>
      </c>
      <c r="EB22" s="200"/>
      <c r="EC22" s="378"/>
      <c r="EE22" s="203">
        <v>4821755.28</v>
      </c>
      <c r="EF22" s="202"/>
      <c r="EG22" s="207" t="s">
        <v>328</v>
      </c>
      <c r="EH22" s="202"/>
      <c r="EI22" s="207" t="s">
        <v>787</v>
      </c>
      <c r="EK22" s="203">
        <f>EK20/EK21</f>
        <v>33.890496636700824</v>
      </c>
      <c r="EM22" s="203" t="s">
        <v>46</v>
      </c>
      <c r="EN22" s="202"/>
      <c r="EO22" s="207" t="s">
        <v>629</v>
      </c>
      <c r="EP22" s="202"/>
      <c r="EQ22" s="207"/>
      <c r="ES22" s="209">
        <f>ES20/ES21</f>
        <v>7.999622807568994E-3</v>
      </c>
      <c r="ET22" s="202"/>
      <c r="EU22" s="207" t="s">
        <v>788</v>
      </c>
      <c r="EV22" s="202"/>
      <c r="EW22" s="207"/>
      <c r="EY22" s="209">
        <f>EY20/EY21</f>
        <v>0.23658610593631063</v>
      </c>
      <c r="EZ22" s="202"/>
      <c r="FA22" s="207" t="s">
        <v>789</v>
      </c>
      <c r="FB22" s="202"/>
      <c r="FC22" s="207"/>
    </row>
    <row r="23" spans="1:159" x14ac:dyDescent="0.25">
      <c r="A23" s="198"/>
      <c r="B23" s="199"/>
      <c r="C23" s="383"/>
      <c r="D23" s="355"/>
      <c r="E23" s="383"/>
      <c r="F23" s="355"/>
      <c r="G23" s="383"/>
      <c r="H23" s="383"/>
      <c r="I23" s="383"/>
      <c r="J23" s="355"/>
      <c r="K23" s="383"/>
      <c r="L23" s="383"/>
      <c r="M23" s="383"/>
      <c r="N23" s="355"/>
      <c r="O23" s="355"/>
      <c r="P23" s="355"/>
      <c r="Q23" s="367"/>
      <c r="S23" s="383"/>
      <c r="T23" s="355"/>
      <c r="U23" s="383"/>
      <c r="V23" s="355"/>
      <c r="W23" s="383"/>
      <c r="X23" s="383"/>
      <c r="Y23" s="383"/>
      <c r="Z23" s="355"/>
      <c r="AA23" s="383"/>
      <c r="AB23" s="355"/>
      <c r="AC23" s="383"/>
      <c r="AD23" s="355"/>
      <c r="AE23" s="355"/>
      <c r="AF23" s="355"/>
      <c r="AG23" s="367"/>
      <c r="AQ23" s="200"/>
      <c r="AS23" s="202"/>
      <c r="AU23" s="202"/>
      <c r="AV23" s="202"/>
      <c r="AW23" s="202"/>
      <c r="AX23" s="202"/>
      <c r="AY23" s="202"/>
      <c r="AZ23" s="199"/>
      <c r="BB23" s="200"/>
      <c r="BC23" s="202"/>
      <c r="BD23" s="202"/>
      <c r="BE23" s="202"/>
      <c r="BF23" s="202"/>
      <c r="BG23" s="202"/>
      <c r="BH23" s="202"/>
      <c r="BI23" s="202"/>
      <c r="BJ23" s="202"/>
      <c r="BK23" s="199"/>
      <c r="BM23" s="200"/>
      <c r="BO23" s="202"/>
      <c r="BQ23" s="202"/>
      <c r="BR23" s="202"/>
      <c r="BS23" s="202"/>
      <c r="BT23" s="202"/>
      <c r="BU23" s="199"/>
      <c r="BW23" s="200"/>
      <c r="BX23" s="202"/>
      <c r="BY23" s="202"/>
      <c r="BZ23" s="202"/>
      <c r="CA23" s="202"/>
      <c r="CB23" s="202"/>
      <c r="CC23" s="202"/>
      <c r="CD23" s="202"/>
      <c r="CE23" s="199"/>
      <c r="CG23" s="202"/>
      <c r="CH23" s="202"/>
      <c r="CI23" s="202"/>
      <c r="CJ23" s="202"/>
      <c r="CK23" s="199"/>
      <c r="CM23" s="200"/>
      <c r="CN23" s="202"/>
      <c r="CO23" s="202"/>
      <c r="CP23" s="202"/>
      <c r="CQ23" s="199"/>
      <c r="CS23" s="200"/>
      <c r="CT23" s="202"/>
      <c r="CU23" s="202"/>
      <c r="CV23" s="202"/>
      <c r="CW23" s="199"/>
      <c r="CY23" s="386"/>
      <c r="DA23" s="386"/>
      <c r="DC23" s="380"/>
      <c r="DE23" s="380"/>
      <c r="DF23" s="200"/>
      <c r="DG23" s="380"/>
      <c r="DI23" s="380"/>
      <c r="DJ23" s="200"/>
      <c r="DK23" s="200"/>
      <c r="DL23" s="200"/>
      <c r="DM23" s="378"/>
      <c r="DO23" s="386"/>
      <c r="DQ23" s="386"/>
      <c r="DS23" s="380"/>
      <c r="DU23" s="380"/>
      <c r="DV23" s="200"/>
      <c r="DW23" s="380"/>
      <c r="DY23" s="380"/>
      <c r="DZ23" s="200"/>
      <c r="EA23" s="200"/>
      <c r="EB23" s="200"/>
      <c r="EC23" s="378"/>
      <c r="EE23" s="200"/>
      <c r="EF23" s="202"/>
      <c r="EG23" s="202"/>
      <c r="EH23" s="202"/>
      <c r="EI23" s="199"/>
      <c r="EK23" s="200"/>
      <c r="EM23" s="200"/>
      <c r="EN23" s="202"/>
      <c r="EO23" s="202"/>
      <c r="EP23" s="202"/>
      <c r="EQ23" s="199"/>
      <c r="ES23" s="200"/>
      <c r="ET23" s="202"/>
      <c r="EU23" s="202"/>
      <c r="EV23" s="202"/>
      <c r="EW23" s="199"/>
      <c r="EY23" s="200"/>
      <c r="EZ23" s="202"/>
      <c r="FA23" s="202"/>
      <c r="FB23" s="202"/>
      <c r="FC23" s="199"/>
    </row>
    <row r="24" spans="1:159" x14ac:dyDescent="0.25">
      <c r="A24" s="198" t="s">
        <v>421</v>
      </c>
      <c r="B24" s="351"/>
      <c r="C24" s="355"/>
      <c r="D24" s="355"/>
      <c r="E24" s="355"/>
      <c r="F24" s="355"/>
      <c r="G24" s="355"/>
      <c r="H24" s="355"/>
      <c r="I24" s="355"/>
      <c r="J24" s="355"/>
      <c r="K24" s="355"/>
      <c r="L24" s="355"/>
      <c r="M24" s="355"/>
      <c r="N24" s="355"/>
      <c r="O24" s="355"/>
      <c r="P24" s="355"/>
      <c r="Q24" s="352"/>
      <c r="S24" s="355"/>
      <c r="T24" s="355"/>
      <c r="U24" s="355"/>
      <c r="V24" s="355"/>
      <c r="W24" s="355"/>
      <c r="X24" s="355"/>
      <c r="Y24" s="355"/>
      <c r="Z24" s="355"/>
      <c r="AA24" s="355"/>
      <c r="AB24" s="355"/>
      <c r="AC24" s="355"/>
      <c r="AD24" s="355"/>
      <c r="AE24" s="355"/>
      <c r="AF24" s="355"/>
      <c r="AG24" s="352"/>
      <c r="AQ24" s="200"/>
      <c r="AS24" s="202"/>
      <c r="AU24" s="202"/>
      <c r="AV24" s="202"/>
      <c r="AW24" s="202"/>
      <c r="AX24" s="202"/>
      <c r="AY24" s="202"/>
      <c r="AZ24" s="385"/>
      <c r="BB24" s="200"/>
      <c r="BC24" s="202"/>
      <c r="BD24" s="202"/>
      <c r="BE24" s="202"/>
      <c r="BF24" s="202"/>
      <c r="BG24" s="202"/>
      <c r="BH24" s="202"/>
      <c r="BI24" s="202"/>
      <c r="BJ24" s="202"/>
      <c r="BK24" s="385"/>
      <c r="BM24" s="200"/>
      <c r="BO24" s="202"/>
      <c r="BQ24" s="202"/>
      <c r="BR24" s="202"/>
      <c r="BS24" s="202"/>
      <c r="BT24" s="202"/>
      <c r="BU24" s="385"/>
      <c r="BW24" s="200"/>
      <c r="BX24" s="202"/>
      <c r="BY24" s="202"/>
      <c r="BZ24" s="202"/>
      <c r="CA24" s="202"/>
      <c r="CB24" s="202"/>
      <c r="CC24" s="202"/>
      <c r="CD24" s="202"/>
      <c r="CE24" s="385"/>
      <c r="CG24" s="202"/>
      <c r="CH24" s="202"/>
      <c r="CI24" s="202"/>
      <c r="CJ24" s="202"/>
      <c r="CK24" s="385"/>
      <c r="CM24" s="200"/>
      <c r="CN24" s="202"/>
      <c r="CO24" s="202"/>
      <c r="CP24" s="202"/>
      <c r="CQ24" s="385"/>
      <c r="CS24" s="200"/>
      <c r="CT24" s="202"/>
      <c r="CU24" s="202"/>
      <c r="CV24" s="202"/>
      <c r="CW24" s="385"/>
      <c r="CY24" s="200"/>
      <c r="DA24" s="355"/>
      <c r="DC24" s="200"/>
      <c r="DE24" s="200"/>
      <c r="DF24" s="200"/>
      <c r="DG24" s="200"/>
      <c r="DI24" s="200"/>
      <c r="DJ24" s="200"/>
      <c r="DK24" s="200"/>
      <c r="DL24" s="200"/>
      <c r="DM24" s="199"/>
      <c r="DO24" s="200"/>
      <c r="DQ24" s="355"/>
      <c r="DS24" s="200"/>
      <c r="DU24" s="200"/>
      <c r="DV24" s="200"/>
      <c r="DW24" s="200"/>
      <c r="DY24" s="200"/>
      <c r="DZ24" s="200"/>
      <c r="EA24" s="200"/>
      <c r="EB24" s="200"/>
      <c r="EC24" s="199"/>
      <c r="EE24" s="200"/>
      <c r="EF24" s="202"/>
      <c r="EG24" s="202"/>
      <c r="EH24" s="202"/>
      <c r="EI24" s="385"/>
      <c r="EK24" s="200"/>
      <c r="EM24" s="200"/>
      <c r="EN24" s="202"/>
      <c r="EO24" s="202"/>
      <c r="EP24" s="202"/>
      <c r="EQ24" s="385"/>
      <c r="ES24" s="200"/>
      <c r="ET24" s="202"/>
      <c r="EU24" s="202"/>
      <c r="EV24" s="202"/>
      <c r="EW24" s="385"/>
      <c r="EY24" s="200"/>
      <c r="EZ24" s="202"/>
      <c r="FA24" s="202"/>
      <c r="FB24" s="202"/>
      <c r="FC24" s="385"/>
    </row>
    <row r="25" spans="1:159" x14ac:dyDescent="0.25">
      <c r="A25" s="198"/>
      <c r="B25" s="199" t="s">
        <v>417</v>
      </c>
      <c r="C25" s="355" t="s">
        <v>46</v>
      </c>
      <c r="D25" s="355"/>
      <c r="E25" s="355" t="s">
        <v>46</v>
      </c>
      <c r="F25" s="355"/>
      <c r="G25" s="355" t="s">
        <v>46</v>
      </c>
      <c r="H25" s="355"/>
      <c r="I25" s="355" t="s">
        <v>46</v>
      </c>
      <c r="J25" s="355"/>
      <c r="K25" s="355" t="s">
        <v>46</v>
      </c>
      <c r="L25" s="355"/>
      <c r="M25" s="355" t="s">
        <v>46</v>
      </c>
      <c r="N25" s="355"/>
      <c r="O25" s="355" t="s">
        <v>46</v>
      </c>
      <c r="P25" s="355"/>
      <c r="Q25" s="355"/>
      <c r="S25" s="355" t="s">
        <v>46</v>
      </c>
      <c r="T25" s="355"/>
      <c r="U25" s="355" t="s">
        <v>46</v>
      </c>
      <c r="V25" s="355"/>
      <c r="W25" s="355" t="s">
        <v>46</v>
      </c>
      <c r="X25" s="355"/>
      <c r="Y25" s="355" t="s">
        <v>46</v>
      </c>
      <c r="Z25" s="355"/>
      <c r="AA25" s="355" t="s">
        <v>46</v>
      </c>
      <c r="AB25" s="355"/>
      <c r="AC25" s="355" t="s">
        <v>46</v>
      </c>
      <c r="AD25" s="355"/>
      <c r="AE25" s="355" t="s">
        <v>46</v>
      </c>
      <c r="AF25" s="355"/>
      <c r="AG25" s="355"/>
      <c r="AI25" s="202" t="s">
        <v>46</v>
      </c>
      <c r="AJ25" s="202"/>
      <c r="AK25" s="202" t="s">
        <v>46</v>
      </c>
      <c r="AM25" s="202" t="s">
        <v>46</v>
      </c>
      <c r="AN25" s="202"/>
      <c r="AO25" s="378"/>
      <c r="AQ25" s="200" t="s">
        <v>46</v>
      </c>
      <c r="AS25" s="200" t="s">
        <v>46</v>
      </c>
      <c r="AU25" s="200" t="s">
        <v>46</v>
      </c>
      <c r="AV25" s="202"/>
      <c r="AW25" s="202"/>
      <c r="AX25" s="202"/>
      <c r="AY25" s="202"/>
      <c r="AZ25" s="200"/>
      <c r="BB25" s="200" t="s">
        <v>46</v>
      </c>
      <c r="BC25" s="202"/>
      <c r="BD25" s="200" t="s">
        <v>46</v>
      </c>
      <c r="BE25" s="202"/>
      <c r="BF25" s="200" t="s">
        <v>46</v>
      </c>
      <c r="BG25" s="202"/>
      <c r="BH25" s="202"/>
      <c r="BI25" s="202"/>
      <c r="BJ25" s="202"/>
      <c r="BK25" s="200"/>
      <c r="BM25" s="200" t="s">
        <v>46</v>
      </c>
      <c r="BO25" s="200" t="s">
        <v>46</v>
      </c>
      <c r="BQ25" s="200" t="s">
        <v>46</v>
      </c>
      <c r="BR25" s="202"/>
      <c r="BS25" s="202"/>
      <c r="BT25" s="202"/>
      <c r="BU25" s="200"/>
      <c r="BW25" s="200" t="s">
        <v>46</v>
      </c>
      <c r="BY25" s="200" t="s">
        <v>46</v>
      </c>
      <c r="CA25" s="200" t="s">
        <v>46</v>
      </c>
      <c r="CB25" s="202"/>
      <c r="CC25" s="202"/>
      <c r="CD25" s="202"/>
      <c r="CE25" s="200"/>
      <c r="CG25" s="200" t="s">
        <v>46</v>
      </c>
      <c r="CH25" s="202"/>
      <c r="CI25" s="202"/>
      <c r="CJ25" s="202"/>
      <c r="CK25" s="200"/>
      <c r="CM25" s="200">
        <v>126</v>
      </c>
      <c r="CN25" s="202"/>
      <c r="CO25" s="202" t="s">
        <v>741</v>
      </c>
      <c r="CP25" s="202"/>
      <c r="CQ25" s="200"/>
      <c r="CS25" s="200" t="s">
        <v>46</v>
      </c>
      <c r="CT25" s="202"/>
      <c r="CU25" s="202" t="s">
        <v>46</v>
      </c>
      <c r="CV25" s="202"/>
      <c r="CW25" s="200"/>
      <c r="CY25" s="379" t="s">
        <v>46</v>
      </c>
      <c r="CZ25" s="200"/>
      <c r="DA25" s="379" t="s">
        <v>46</v>
      </c>
      <c r="DB25" s="200"/>
      <c r="DC25" s="379" t="s">
        <v>46</v>
      </c>
      <c r="DD25" s="200"/>
      <c r="DE25" s="379" t="s">
        <v>46</v>
      </c>
      <c r="DF25" s="200"/>
      <c r="DG25" s="379" t="s">
        <v>46</v>
      </c>
      <c r="DH25" s="200"/>
      <c r="DI25" s="379" t="s">
        <v>46</v>
      </c>
      <c r="DJ25" s="200"/>
      <c r="DK25" s="380" t="s">
        <v>328</v>
      </c>
      <c r="DL25" s="200"/>
      <c r="DM25" s="355"/>
      <c r="DO25" s="379" t="s">
        <v>46</v>
      </c>
      <c r="DP25" s="200"/>
      <c r="DQ25" s="379" t="s">
        <v>46</v>
      </c>
      <c r="DR25" s="200"/>
      <c r="DS25" s="379" t="s">
        <v>46</v>
      </c>
      <c r="DT25" s="200"/>
      <c r="DU25" s="379" t="s">
        <v>46</v>
      </c>
      <c r="DV25" s="200"/>
      <c r="DW25" s="379" t="s">
        <v>46</v>
      </c>
      <c r="DX25" s="200"/>
      <c r="DY25" s="379" t="s">
        <v>46</v>
      </c>
      <c r="DZ25" s="200"/>
      <c r="EA25" s="380" t="s">
        <v>328</v>
      </c>
      <c r="EB25" s="200"/>
      <c r="EC25" s="355"/>
      <c r="EE25" s="200" t="s">
        <v>46</v>
      </c>
      <c r="EF25" s="202"/>
      <c r="EG25" s="200" t="s">
        <v>46</v>
      </c>
      <c r="EH25" s="202"/>
      <c r="EI25" s="202"/>
      <c r="EK25" s="200">
        <v>2171843</v>
      </c>
      <c r="EM25" s="200" t="s">
        <v>46</v>
      </c>
      <c r="EN25" s="202"/>
      <c r="EO25" s="200" t="s">
        <v>627</v>
      </c>
      <c r="EP25" s="202"/>
      <c r="EQ25" s="202" t="s">
        <v>686</v>
      </c>
      <c r="ES25" s="200">
        <v>1037</v>
      </c>
      <c r="ET25" s="202"/>
      <c r="EU25" s="200" t="s">
        <v>647</v>
      </c>
      <c r="EV25" s="202"/>
      <c r="EW25" s="202"/>
      <c r="EY25" s="200" t="s">
        <v>46</v>
      </c>
      <c r="EZ25" s="202"/>
      <c r="FA25" s="200"/>
      <c r="FB25" s="202"/>
      <c r="FC25" s="202"/>
    </row>
    <row r="26" spans="1:159" x14ac:dyDescent="0.25">
      <c r="A26" s="198"/>
      <c r="B26" s="210" t="s">
        <v>418</v>
      </c>
      <c r="C26" s="381" t="s">
        <v>46</v>
      </c>
      <c r="D26" s="381"/>
      <c r="E26" s="381" t="s">
        <v>46</v>
      </c>
      <c r="F26" s="381"/>
      <c r="G26" s="381" t="s">
        <v>46</v>
      </c>
      <c r="H26" s="381"/>
      <c r="I26" s="381" t="s">
        <v>46</v>
      </c>
      <c r="J26" s="381"/>
      <c r="K26" s="381" t="s">
        <v>46</v>
      </c>
      <c r="L26" s="381"/>
      <c r="M26" s="381" t="s">
        <v>46</v>
      </c>
      <c r="N26" s="355"/>
      <c r="O26" s="381" t="s">
        <v>46</v>
      </c>
      <c r="P26" s="355"/>
      <c r="Q26" s="381"/>
      <c r="S26" s="381" t="s">
        <v>46</v>
      </c>
      <c r="T26" s="355"/>
      <c r="U26" s="381" t="s">
        <v>46</v>
      </c>
      <c r="V26" s="355"/>
      <c r="W26" s="381" t="s">
        <v>46</v>
      </c>
      <c r="X26" s="355"/>
      <c r="Y26" s="381" t="s">
        <v>46</v>
      </c>
      <c r="Z26" s="355"/>
      <c r="AA26" s="381" t="s">
        <v>46</v>
      </c>
      <c r="AB26" s="355"/>
      <c r="AC26" s="381" t="s">
        <v>46</v>
      </c>
      <c r="AD26" s="355"/>
      <c r="AE26" s="381" t="s">
        <v>46</v>
      </c>
      <c r="AF26" s="355"/>
      <c r="AG26" s="381"/>
      <c r="AI26" s="211" t="s">
        <v>46</v>
      </c>
      <c r="AJ26" s="202"/>
      <c r="AK26" s="211" t="s">
        <v>46</v>
      </c>
      <c r="AM26" s="211" t="s">
        <v>46</v>
      </c>
      <c r="AN26" s="202"/>
      <c r="AO26" s="382"/>
      <c r="AQ26" s="212" t="s">
        <v>46</v>
      </c>
      <c r="AS26" s="212" t="s">
        <v>46</v>
      </c>
      <c r="AU26" s="212" t="s">
        <v>46</v>
      </c>
      <c r="AV26" s="202"/>
      <c r="AW26" s="202"/>
      <c r="AX26" s="211"/>
      <c r="AY26" s="202"/>
      <c r="AZ26" s="212"/>
      <c r="BB26" s="212" t="s">
        <v>46</v>
      </c>
      <c r="BC26" s="202"/>
      <c r="BD26" s="212" t="s">
        <v>46</v>
      </c>
      <c r="BE26" s="202"/>
      <c r="BF26" s="212" t="s">
        <v>46</v>
      </c>
      <c r="BG26" s="202"/>
      <c r="BH26" s="202"/>
      <c r="BI26" s="211"/>
      <c r="BJ26" s="202"/>
      <c r="BK26" s="212"/>
      <c r="BM26" s="212" t="s">
        <v>46</v>
      </c>
      <c r="BO26" s="212" t="s">
        <v>46</v>
      </c>
      <c r="BQ26" s="212" t="s">
        <v>46</v>
      </c>
      <c r="BR26" s="202"/>
      <c r="BS26" s="211"/>
      <c r="BT26" s="202"/>
      <c r="BU26" s="212"/>
      <c r="BW26" s="212" t="s">
        <v>46</v>
      </c>
      <c r="BY26" s="212" t="s">
        <v>46</v>
      </c>
      <c r="CA26" s="212" t="s">
        <v>46</v>
      </c>
      <c r="CB26" s="202"/>
      <c r="CC26" s="211"/>
      <c r="CD26" s="202"/>
      <c r="CE26" s="212"/>
      <c r="CG26" s="212" t="s">
        <v>46</v>
      </c>
      <c r="CH26" s="202"/>
      <c r="CI26" s="211"/>
      <c r="CJ26" s="202"/>
      <c r="CK26" s="212"/>
      <c r="CM26" s="212">
        <v>63628</v>
      </c>
      <c r="CN26" s="202"/>
      <c r="CO26" s="211" t="s">
        <v>742</v>
      </c>
      <c r="CP26" s="202"/>
      <c r="CQ26" s="212"/>
      <c r="CS26" s="212" t="s">
        <v>46</v>
      </c>
      <c r="CT26" s="202"/>
      <c r="CU26" s="211" t="s">
        <v>46</v>
      </c>
      <c r="CV26" s="202"/>
      <c r="CW26" s="212"/>
      <c r="CY26" s="212" t="s">
        <v>46</v>
      </c>
      <c r="CZ26" s="200"/>
      <c r="DA26" s="212" t="s">
        <v>46</v>
      </c>
      <c r="DB26" s="200"/>
      <c r="DC26" s="212" t="s">
        <v>46</v>
      </c>
      <c r="DD26" s="200"/>
      <c r="DE26" s="212" t="s">
        <v>46</v>
      </c>
      <c r="DF26" s="200"/>
      <c r="DG26" s="212" t="s">
        <v>46</v>
      </c>
      <c r="DH26" s="200"/>
      <c r="DI26" s="212" t="s">
        <v>46</v>
      </c>
      <c r="DJ26" s="200"/>
      <c r="DK26" s="212" t="s">
        <v>560</v>
      </c>
      <c r="DL26" s="200"/>
      <c r="DM26" s="212"/>
      <c r="DO26" s="212" t="s">
        <v>46</v>
      </c>
      <c r="DP26" s="200"/>
      <c r="DQ26" s="212" t="s">
        <v>46</v>
      </c>
      <c r="DR26" s="200"/>
      <c r="DS26" s="212" t="s">
        <v>46</v>
      </c>
      <c r="DT26" s="200"/>
      <c r="DU26" s="212" t="s">
        <v>46</v>
      </c>
      <c r="DV26" s="200"/>
      <c r="DW26" s="212" t="s">
        <v>46</v>
      </c>
      <c r="DX26" s="200"/>
      <c r="DY26" s="212" t="s">
        <v>46</v>
      </c>
      <c r="DZ26" s="200"/>
      <c r="EA26" s="212" t="s">
        <v>560</v>
      </c>
      <c r="EB26" s="200"/>
      <c r="EC26" s="212"/>
      <c r="EE26" s="212" t="s">
        <v>46</v>
      </c>
      <c r="EF26" s="202"/>
      <c r="EG26" s="212" t="s">
        <v>46</v>
      </c>
      <c r="EH26" s="202"/>
      <c r="EI26" s="211"/>
      <c r="EK26" s="212">
        <v>63650</v>
      </c>
      <c r="EM26" s="212" t="s">
        <v>46</v>
      </c>
      <c r="EN26" s="202"/>
      <c r="EO26" s="212" t="s">
        <v>610</v>
      </c>
      <c r="EP26" s="202"/>
      <c r="EQ26" s="213" t="s">
        <v>553</v>
      </c>
      <c r="ES26" s="212">
        <v>63650</v>
      </c>
      <c r="ET26" s="202"/>
      <c r="EU26" s="212" t="s">
        <v>647</v>
      </c>
      <c r="EV26" s="202"/>
      <c r="EW26" s="213"/>
      <c r="EY26" s="212" t="s">
        <v>46</v>
      </c>
      <c r="EZ26" s="202"/>
      <c r="FA26" s="212"/>
      <c r="FB26" s="202"/>
      <c r="FC26" s="213"/>
    </row>
    <row r="27" spans="1:159" x14ac:dyDescent="0.25">
      <c r="A27" s="198"/>
      <c r="B27" s="199" t="s">
        <v>420</v>
      </c>
      <c r="C27" s="383">
        <v>500</v>
      </c>
      <c r="D27" s="355"/>
      <c r="E27" s="383">
        <v>325</v>
      </c>
      <c r="F27" s="355"/>
      <c r="G27" s="383">
        <v>10000000</v>
      </c>
      <c r="H27" s="383"/>
      <c r="I27" s="383">
        <v>6500000</v>
      </c>
      <c r="J27" s="355"/>
      <c r="K27" s="383">
        <v>18000</v>
      </c>
      <c r="L27" s="355"/>
      <c r="M27" s="383">
        <v>9000</v>
      </c>
      <c r="N27" s="355"/>
      <c r="O27" s="355" t="s">
        <v>532</v>
      </c>
      <c r="P27" s="355"/>
      <c r="Q27" s="367"/>
      <c r="S27" s="383">
        <v>3000</v>
      </c>
      <c r="T27" s="355"/>
      <c r="U27" s="383">
        <v>1950</v>
      </c>
      <c r="V27" s="355"/>
      <c r="W27" s="383">
        <v>60000000</v>
      </c>
      <c r="X27" s="383"/>
      <c r="Y27" s="383">
        <v>39000000</v>
      </c>
      <c r="Z27" s="355"/>
      <c r="AA27" s="383">
        <v>108000</v>
      </c>
      <c r="AB27" s="355"/>
      <c r="AC27" s="383">
        <v>54000</v>
      </c>
      <c r="AD27" s="355"/>
      <c r="AE27" s="355" t="s">
        <v>532</v>
      </c>
      <c r="AF27" s="355"/>
      <c r="AG27" s="367"/>
      <c r="AI27" s="383">
        <v>5000</v>
      </c>
      <c r="AJ27" s="202"/>
      <c r="AK27" s="202">
        <v>306</v>
      </c>
      <c r="AM27" s="202" t="s">
        <v>458</v>
      </c>
      <c r="AN27" s="202"/>
      <c r="AO27" s="385"/>
      <c r="AQ27" s="203" t="s">
        <v>46</v>
      </c>
      <c r="AS27" s="203" t="s">
        <v>46</v>
      </c>
      <c r="AU27" s="203" t="s">
        <v>46</v>
      </c>
      <c r="AV27" s="202"/>
      <c r="AW27" s="202"/>
      <c r="AX27" s="202"/>
      <c r="AY27" s="202"/>
      <c r="AZ27" s="199"/>
      <c r="BB27" s="203" t="s">
        <v>46</v>
      </c>
      <c r="BC27" s="202"/>
      <c r="BD27" s="203" t="s">
        <v>46</v>
      </c>
      <c r="BE27" s="202"/>
      <c r="BF27" s="203" t="s">
        <v>46</v>
      </c>
      <c r="BG27" s="202"/>
      <c r="BH27" s="202"/>
      <c r="BI27" s="202"/>
      <c r="BJ27" s="202"/>
      <c r="BK27" s="199"/>
      <c r="BM27" s="203" t="s">
        <v>46</v>
      </c>
      <c r="BO27" s="203" t="s">
        <v>46</v>
      </c>
      <c r="BQ27" s="203" t="s">
        <v>46</v>
      </c>
      <c r="BR27" s="202"/>
      <c r="BS27" s="202"/>
      <c r="BT27" s="202"/>
      <c r="BU27" s="199"/>
      <c r="BW27" s="203" t="s">
        <v>46</v>
      </c>
      <c r="BY27" s="203" t="s">
        <v>46</v>
      </c>
      <c r="CA27" s="203" t="s">
        <v>46</v>
      </c>
      <c r="CB27" s="202"/>
      <c r="CC27" s="202"/>
      <c r="CD27" s="202"/>
      <c r="CE27" s="199"/>
      <c r="CG27" s="203" t="s">
        <v>46</v>
      </c>
      <c r="CH27" s="202"/>
      <c r="CI27" s="202"/>
      <c r="CJ27" s="202"/>
      <c r="CK27" s="199"/>
      <c r="CM27" s="209">
        <v>1.9802602627773938E-3</v>
      </c>
      <c r="CN27" s="202"/>
      <c r="CO27" s="202" t="s">
        <v>743</v>
      </c>
      <c r="CP27" s="202"/>
      <c r="CQ27" s="199"/>
      <c r="CS27" s="203" t="s">
        <v>46</v>
      </c>
      <c r="CT27" s="202"/>
      <c r="CU27" s="207" t="s">
        <v>46</v>
      </c>
      <c r="CV27" s="202"/>
      <c r="CW27" s="199"/>
      <c r="CY27" s="386" t="s">
        <v>46</v>
      </c>
      <c r="CZ27" s="200"/>
      <c r="DA27" s="386" t="s">
        <v>46</v>
      </c>
      <c r="DB27" s="200"/>
      <c r="DC27" s="386" t="s">
        <v>46</v>
      </c>
      <c r="DD27" s="200"/>
      <c r="DE27" s="386" t="s">
        <v>46</v>
      </c>
      <c r="DF27" s="200"/>
      <c r="DG27" s="386" t="s">
        <v>46</v>
      </c>
      <c r="DH27" s="200"/>
      <c r="DI27" s="386" t="s">
        <v>46</v>
      </c>
      <c r="DJ27" s="200"/>
      <c r="DK27" s="380" t="s">
        <v>561</v>
      </c>
      <c r="DL27" s="200"/>
      <c r="DM27" s="378"/>
      <c r="DO27" s="386" t="s">
        <v>46</v>
      </c>
      <c r="DP27" s="200"/>
      <c r="DQ27" s="386" t="s">
        <v>46</v>
      </c>
      <c r="DR27" s="200"/>
      <c r="DS27" s="386" t="s">
        <v>46</v>
      </c>
      <c r="DT27" s="200"/>
      <c r="DU27" s="386" t="s">
        <v>46</v>
      </c>
      <c r="DV27" s="200"/>
      <c r="DW27" s="386" t="s">
        <v>46</v>
      </c>
      <c r="DX27" s="200"/>
      <c r="DY27" s="386" t="s">
        <v>46</v>
      </c>
      <c r="DZ27" s="200"/>
      <c r="EA27" s="380" t="s">
        <v>561</v>
      </c>
      <c r="EB27" s="200"/>
      <c r="EC27" s="378"/>
      <c r="EE27" s="203" t="s">
        <v>46</v>
      </c>
      <c r="EF27" s="202"/>
      <c r="EG27" s="207" t="s">
        <v>328</v>
      </c>
      <c r="EH27" s="202"/>
      <c r="EI27" s="207"/>
      <c r="EK27" s="203">
        <v>34.121649646504324</v>
      </c>
      <c r="EM27" s="203" t="s">
        <v>46</v>
      </c>
      <c r="EN27" s="202"/>
      <c r="EO27" s="207" t="s">
        <v>629</v>
      </c>
      <c r="EP27" s="202"/>
      <c r="EQ27" s="207"/>
      <c r="ES27" s="209">
        <f>ES25/ES26</f>
        <v>1.6292223095051059E-2</v>
      </c>
      <c r="ET27" s="202"/>
      <c r="EU27" s="207" t="s">
        <v>460</v>
      </c>
      <c r="EV27" s="202"/>
      <c r="EW27" s="207"/>
      <c r="EY27" s="203" t="s">
        <v>46</v>
      </c>
      <c r="EZ27" s="202"/>
      <c r="FA27" s="207"/>
      <c r="FB27" s="202"/>
      <c r="FC27" s="207"/>
    </row>
    <row r="28" spans="1:159" x14ac:dyDescent="0.25">
      <c r="A28" s="198"/>
      <c r="B28" s="199"/>
      <c r="C28" s="383"/>
      <c r="D28" s="355"/>
      <c r="E28" s="383"/>
      <c r="F28" s="355"/>
      <c r="G28" s="383"/>
      <c r="H28" s="383"/>
      <c r="I28" s="383"/>
      <c r="J28" s="355"/>
      <c r="K28" s="383"/>
      <c r="L28" s="355"/>
      <c r="M28" s="383"/>
      <c r="N28" s="355"/>
      <c r="O28" s="355"/>
      <c r="P28" s="355"/>
      <c r="Q28" s="367"/>
      <c r="S28" s="383"/>
      <c r="T28" s="355"/>
      <c r="U28" s="383"/>
      <c r="V28" s="355"/>
      <c r="W28" s="383"/>
      <c r="X28" s="383"/>
      <c r="Y28" s="383"/>
      <c r="Z28" s="355"/>
      <c r="AA28" s="383"/>
      <c r="AB28" s="355"/>
      <c r="AC28" s="383"/>
      <c r="AD28" s="355"/>
      <c r="AE28" s="355"/>
      <c r="AF28" s="355"/>
      <c r="AG28" s="367"/>
      <c r="AQ28" s="200"/>
      <c r="AS28" s="202"/>
      <c r="AU28" s="202"/>
      <c r="AV28" s="202"/>
      <c r="AW28" s="202"/>
      <c r="AX28" s="202"/>
      <c r="AY28" s="202"/>
      <c r="AZ28" s="199"/>
      <c r="BB28" s="200"/>
      <c r="BC28" s="202"/>
      <c r="BD28" s="202"/>
      <c r="BE28" s="202"/>
      <c r="BF28" s="202"/>
      <c r="BG28" s="202"/>
      <c r="BH28" s="202"/>
      <c r="BI28" s="202"/>
      <c r="BJ28" s="202"/>
      <c r="BK28" s="199"/>
      <c r="BM28" s="200"/>
      <c r="BO28" s="202"/>
      <c r="BQ28" s="202"/>
      <c r="BR28" s="202"/>
      <c r="BS28" s="202"/>
      <c r="BT28" s="202"/>
      <c r="BU28" s="199"/>
      <c r="BW28" s="200"/>
      <c r="BX28" s="202"/>
      <c r="BY28" s="202"/>
      <c r="BZ28" s="202"/>
      <c r="CA28" s="202"/>
      <c r="CB28" s="202"/>
      <c r="CC28" s="202"/>
      <c r="CD28" s="202"/>
      <c r="CE28" s="199"/>
      <c r="CG28" s="202"/>
      <c r="CH28" s="202"/>
      <c r="CI28" s="202"/>
      <c r="CJ28" s="202"/>
      <c r="CK28" s="199"/>
      <c r="CM28" s="200"/>
      <c r="CN28" s="202"/>
      <c r="CO28" s="202"/>
      <c r="CP28" s="202"/>
      <c r="CQ28" s="199"/>
      <c r="CS28" s="200"/>
      <c r="CT28" s="202"/>
      <c r="CU28" s="202"/>
      <c r="CV28" s="202"/>
      <c r="CW28" s="199"/>
      <c r="CY28" s="386"/>
      <c r="CZ28" s="200"/>
      <c r="DA28" s="386"/>
      <c r="DB28" s="200"/>
      <c r="DC28" s="380"/>
      <c r="DD28" s="200"/>
      <c r="DE28" s="380"/>
      <c r="DF28" s="200"/>
      <c r="DG28" s="380"/>
      <c r="DH28" s="200"/>
      <c r="DI28" s="380"/>
      <c r="DJ28" s="200"/>
      <c r="DK28" s="200"/>
      <c r="DL28" s="200"/>
      <c r="DM28" s="378"/>
      <c r="DO28" s="386"/>
      <c r="DP28" s="200"/>
      <c r="DQ28" s="386"/>
      <c r="DR28" s="200"/>
      <c r="DS28" s="380"/>
      <c r="DT28" s="200"/>
      <c r="DU28" s="380"/>
      <c r="DV28" s="200"/>
      <c r="DW28" s="380"/>
      <c r="DX28" s="200"/>
      <c r="DY28" s="380"/>
      <c r="DZ28" s="200"/>
      <c r="EA28" s="200"/>
      <c r="EB28" s="200"/>
      <c r="EC28" s="378"/>
      <c r="EE28" s="200"/>
      <c r="EF28" s="202"/>
      <c r="EG28" s="202"/>
      <c r="EH28" s="202"/>
      <c r="EI28" s="199"/>
      <c r="EK28" s="200"/>
      <c r="EM28" s="200"/>
      <c r="EN28" s="202"/>
      <c r="EO28" s="202"/>
      <c r="EP28" s="202"/>
      <c r="EQ28" s="199"/>
      <c r="ES28" s="200"/>
      <c r="ET28" s="202"/>
      <c r="EU28" s="202"/>
      <c r="EV28" s="202"/>
      <c r="EW28" s="199"/>
      <c r="EY28" s="200"/>
      <c r="EZ28" s="202"/>
      <c r="FA28" s="202"/>
      <c r="FB28" s="202"/>
      <c r="FC28" s="199"/>
    </row>
    <row r="29" spans="1:159" x14ac:dyDescent="0.25">
      <c r="A29" s="198" t="s">
        <v>422</v>
      </c>
      <c r="B29" s="351"/>
      <c r="C29" s="355"/>
      <c r="D29" s="355"/>
      <c r="E29" s="355"/>
      <c r="F29" s="355"/>
      <c r="G29" s="355"/>
      <c r="H29" s="355"/>
      <c r="I29" s="355"/>
      <c r="J29" s="355"/>
      <c r="K29" s="355"/>
      <c r="L29" s="355"/>
      <c r="M29" s="355"/>
      <c r="N29" s="355"/>
      <c r="O29" s="355"/>
      <c r="P29" s="355"/>
      <c r="Q29" s="352"/>
      <c r="S29" s="355"/>
      <c r="T29" s="355"/>
      <c r="U29" s="355"/>
      <c r="V29" s="355"/>
      <c r="W29" s="355"/>
      <c r="X29" s="355"/>
      <c r="Y29" s="355"/>
      <c r="Z29" s="355"/>
      <c r="AA29" s="355"/>
      <c r="AB29" s="355"/>
      <c r="AC29" s="355"/>
      <c r="AD29" s="355"/>
      <c r="AE29" s="355"/>
      <c r="AF29" s="355"/>
      <c r="AG29" s="352"/>
      <c r="AQ29" s="200"/>
      <c r="AS29" s="202"/>
      <c r="AU29" s="202"/>
      <c r="AV29" s="202"/>
      <c r="AW29" s="202"/>
      <c r="AX29" s="202"/>
      <c r="AY29" s="202"/>
      <c r="AZ29" s="385"/>
      <c r="BB29" s="200"/>
      <c r="BC29" s="202"/>
      <c r="BD29" s="202"/>
      <c r="BE29" s="202"/>
      <c r="BF29" s="202"/>
      <c r="BG29" s="202"/>
      <c r="BH29" s="202"/>
      <c r="BI29" s="202"/>
      <c r="BJ29" s="202"/>
      <c r="BK29" s="385"/>
      <c r="BM29" s="200"/>
      <c r="BO29" s="202"/>
      <c r="BQ29" s="202"/>
      <c r="BR29" s="202"/>
      <c r="BS29" s="202"/>
      <c r="BT29" s="202"/>
      <c r="BU29" s="385"/>
      <c r="BW29" s="200"/>
      <c r="BX29" s="202"/>
      <c r="BY29" s="202"/>
      <c r="BZ29" s="202"/>
      <c r="CA29" s="202"/>
      <c r="CB29" s="202"/>
      <c r="CC29" s="202"/>
      <c r="CD29" s="202"/>
      <c r="CE29" s="385"/>
      <c r="CG29" s="202"/>
      <c r="CH29" s="202"/>
      <c r="CI29" s="202"/>
      <c r="CJ29" s="202"/>
      <c r="CK29" s="385"/>
      <c r="CM29" s="200"/>
      <c r="CN29" s="202"/>
      <c r="CO29" s="202"/>
      <c r="CP29" s="202"/>
      <c r="CQ29" s="385"/>
      <c r="CS29" s="200"/>
      <c r="CT29" s="202"/>
      <c r="CU29" s="202"/>
      <c r="CV29" s="202"/>
      <c r="CW29" s="385"/>
      <c r="CY29" s="200"/>
      <c r="CZ29" s="200"/>
      <c r="DA29" s="355"/>
      <c r="DB29" s="200"/>
      <c r="DC29" s="200"/>
      <c r="DD29" s="200"/>
      <c r="DE29" s="200"/>
      <c r="DF29" s="200"/>
      <c r="DG29" s="200"/>
      <c r="DH29" s="200"/>
      <c r="DI29" s="200"/>
      <c r="DJ29" s="200"/>
      <c r="DK29" s="200"/>
      <c r="DL29" s="200"/>
      <c r="DM29" s="199"/>
      <c r="DO29" s="200"/>
      <c r="DP29" s="200"/>
      <c r="DQ29" s="355"/>
      <c r="DR29" s="200"/>
      <c r="DS29" s="200"/>
      <c r="DT29" s="200"/>
      <c r="DU29" s="200"/>
      <c r="DV29" s="200"/>
      <c r="DW29" s="200"/>
      <c r="DX29" s="200"/>
      <c r="DY29" s="200"/>
      <c r="DZ29" s="200"/>
      <c r="EA29" s="200"/>
      <c r="EB29" s="200"/>
      <c r="EC29" s="199"/>
      <c r="EE29" s="200"/>
      <c r="EF29" s="202"/>
      <c r="EG29" s="202"/>
      <c r="EH29" s="202"/>
      <c r="EI29" s="385"/>
      <c r="EK29" s="200"/>
      <c r="EM29" s="200"/>
      <c r="EN29" s="202"/>
      <c r="EO29" s="202"/>
      <c r="EP29" s="202"/>
      <c r="EQ29" s="385"/>
      <c r="ES29" s="200"/>
      <c r="ET29" s="202"/>
      <c r="EU29" s="202"/>
      <c r="EV29" s="202"/>
      <c r="EW29" s="385"/>
      <c r="EY29" s="200"/>
      <c r="EZ29" s="202"/>
      <c r="FA29" s="202"/>
      <c r="FB29" s="202"/>
      <c r="FC29" s="385"/>
    </row>
    <row r="30" spans="1:159" x14ac:dyDescent="0.25">
      <c r="A30" s="198"/>
      <c r="B30" s="199" t="s">
        <v>417</v>
      </c>
      <c r="C30" s="355" t="s">
        <v>46</v>
      </c>
      <c r="D30" s="355"/>
      <c r="E30" s="355" t="s">
        <v>46</v>
      </c>
      <c r="F30" s="355"/>
      <c r="G30" s="355" t="s">
        <v>46</v>
      </c>
      <c r="H30" s="355"/>
      <c r="I30" s="355" t="s">
        <v>46</v>
      </c>
      <c r="J30" s="355"/>
      <c r="K30" s="355" t="s">
        <v>46</v>
      </c>
      <c r="L30" s="355"/>
      <c r="M30" s="355" t="s">
        <v>46</v>
      </c>
      <c r="N30" s="355"/>
      <c r="O30" s="355" t="s">
        <v>46</v>
      </c>
      <c r="P30" s="355"/>
      <c r="Q30" s="355"/>
      <c r="S30" s="355" t="s">
        <v>46</v>
      </c>
      <c r="T30" s="355"/>
      <c r="U30" s="355" t="s">
        <v>46</v>
      </c>
      <c r="V30" s="355"/>
      <c r="W30" s="355" t="s">
        <v>46</v>
      </c>
      <c r="X30" s="355"/>
      <c r="Y30" s="355" t="s">
        <v>46</v>
      </c>
      <c r="Z30" s="355"/>
      <c r="AA30" s="355" t="s">
        <v>46</v>
      </c>
      <c r="AB30" s="355"/>
      <c r="AC30" s="355" t="s">
        <v>46</v>
      </c>
      <c r="AD30" s="355"/>
      <c r="AE30" s="355" t="s">
        <v>46</v>
      </c>
      <c r="AF30" s="355"/>
      <c r="AG30" s="355"/>
      <c r="AI30" s="202" t="s">
        <v>46</v>
      </c>
      <c r="AJ30" s="202"/>
      <c r="AK30" s="202" t="s">
        <v>46</v>
      </c>
      <c r="AM30" s="202" t="s">
        <v>46</v>
      </c>
      <c r="AN30" s="202"/>
      <c r="AO30" s="378"/>
      <c r="AQ30" s="200" t="s">
        <v>46</v>
      </c>
      <c r="AS30" s="200" t="s">
        <v>46</v>
      </c>
      <c r="AU30" s="200" t="s">
        <v>46</v>
      </c>
      <c r="AV30" s="202"/>
      <c r="AW30" s="202"/>
      <c r="AX30" s="202"/>
      <c r="AY30" s="202"/>
      <c r="AZ30" s="200"/>
      <c r="BB30" s="200" t="s">
        <v>46</v>
      </c>
      <c r="BC30" s="202"/>
      <c r="BD30" s="200" t="s">
        <v>46</v>
      </c>
      <c r="BE30" s="202"/>
      <c r="BF30" s="200" t="s">
        <v>46</v>
      </c>
      <c r="BG30" s="202"/>
      <c r="BH30" s="202"/>
      <c r="BI30" s="202"/>
      <c r="BJ30" s="202"/>
      <c r="BK30" s="200"/>
      <c r="BM30" s="200" t="s">
        <v>46</v>
      </c>
      <c r="BO30" s="200" t="s">
        <v>46</v>
      </c>
      <c r="BQ30" s="200" t="s">
        <v>46</v>
      </c>
      <c r="BR30" s="202"/>
      <c r="BS30" s="202"/>
      <c r="BT30" s="202"/>
      <c r="BU30" s="200"/>
      <c r="BW30" s="200" t="s">
        <v>46</v>
      </c>
      <c r="BY30" s="200" t="s">
        <v>46</v>
      </c>
      <c r="CA30" s="200" t="s">
        <v>46</v>
      </c>
      <c r="CB30" s="202"/>
      <c r="CC30" s="202"/>
      <c r="CD30" s="202"/>
      <c r="CE30" s="200"/>
      <c r="CG30" s="200" t="s">
        <v>46</v>
      </c>
      <c r="CH30" s="202"/>
      <c r="CI30" s="202"/>
      <c r="CJ30" s="202"/>
      <c r="CK30" s="200"/>
      <c r="CM30" s="200">
        <v>300</v>
      </c>
      <c r="CN30" s="202"/>
      <c r="CO30" s="202" t="s">
        <v>741</v>
      </c>
      <c r="CP30" s="202"/>
      <c r="CQ30" s="200"/>
      <c r="CS30" s="200" t="s">
        <v>46</v>
      </c>
      <c r="CT30" s="202"/>
      <c r="CU30" s="202" t="s">
        <v>46</v>
      </c>
      <c r="CV30" s="202"/>
      <c r="CW30" s="200"/>
      <c r="CY30" s="379">
        <v>2350000</v>
      </c>
      <c r="CZ30" s="200"/>
      <c r="DA30" s="379">
        <v>2350000</v>
      </c>
      <c r="DB30" s="200"/>
      <c r="DC30" s="379">
        <v>2350000</v>
      </c>
      <c r="DD30" s="200"/>
      <c r="DE30" s="379">
        <v>2350000</v>
      </c>
      <c r="DF30" s="200"/>
      <c r="DG30" s="379">
        <v>2350000</v>
      </c>
      <c r="DH30" s="200"/>
      <c r="DI30" s="379">
        <v>2350000</v>
      </c>
      <c r="DJ30" s="200"/>
      <c r="DK30" s="380" t="s">
        <v>328</v>
      </c>
      <c r="DL30" s="200"/>
      <c r="DM30" s="355"/>
      <c r="DO30" s="379">
        <v>2735293.5368950102</v>
      </c>
      <c r="DP30" s="200"/>
      <c r="DQ30" s="379">
        <v>2735293.5368950102</v>
      </c>
      <c r="DR30" s="200"/>
      <c r="DS30" s="379">
        <v>2735293.5368950102</v>
      </c>
      <c r="DT30" s="200"/>
      <c r="DU30" s="379">
        <v>2735293.5368950102</v>
      </c>
      <c r="DV30" s="200"/>
      <c r="DW30" s="379">
        <v>2735293.5368950102</v>
      </c>
      <c r="DX30" s="200"/>
      <c r="DY30" s="379">
        <v>2735293.5368950102</v>
      </c>
      <c r="DZ30" s="200"/>
      <c r="EA30" s="380" t="s">
        <v>328</v>
      </c>
      <c r="EB30" s="200"/>
      <c r="EC30" s="355"/>
      <c r="EE30" s="200" t="s">
        <v>46</v>
      </c>
      <c r="EF30" s="202"/>
      <c r="EG30" s="200" t="s">
        <v>46</v>
      </c>
      <c r="EH30" s="202"/>
      <c r="EI30" s="202"/>
      <c r="EK30" s="200">
        <v>2163010</v>
      </c>
      <c r="EM30" s="200"/>
      <c r="EN30" s="202"/>
      <c r="EO30" s="200" t="s">
        <v>627</v>
      </c>
      <c r="EP30" s="202"/>
      <c r="EQ30" s="202" t="s">
        <v>686</v>
      </c>
      <c r="ES30" s="200">
        <v>1200</v>
      </c>
      <c r="ET30" s="202"/>
      <c r="EU30" s="200" t="s">
        <v>647</v>
      </c>
      <c r="EV30" s="202"/>
      <c r="EW30" s="202"/>
      <c r="EY30" s="200" t="s">
        <v>46</v>
      </c>
      <c r="EZ30" s="202"/>
      <c r="FA30" s="200"/>
      <c r="FB30" s="202"/>
      <c r="FC30" s="202"/>
    </row>
    <row r="31" spans="1:159" x14ac:dyDescent="0.25">
      <c r="A31" s="198"/>
      <c r="B31" s="210" t="s">
        <v>418</v>
      </c>
      <c r="C31" s="381" t="s">
        <v>46</v>
      </c>
      <c r="D31" s="381"/>
      <c r="E31" s="381" t="s">
        <v>46</v>
      </c>
      <c r="F31" s="381"/>
      <c r="G31" s="381" t="s">
        <v>46</v>
      </c>
      <c r="H31" s="381"/>
      <c r="I31" s="381" t="s">
        <v>46</v>
      </c>
      <c r="J31" s="381"/>
      <c r="K31" s="381" t="s">
        <v>46</v>
      </c>
      <c r="L31" s="381"/>
      <c r="M31" s="381" t="s">
        <v>46</v>
      </c>
      <c r="N31" s="355"/>
      <c r="O31" s="381" t="s">
        <v>46</v>
      </c>
      <c r="P31" s="355"/>
      <c r="Q31" s="381"/>
      <c r="S31" s="381" t="s">
        <v>46</v>
      </c>
      <c r="T31" s="355"/>
      <c r="U31" s="381" t="s">
        <v>46</v>
      </c>
      <c r="V31" s="355"/>
      <c r="W31" s="381" t="s">
        <v>46</v>
      </c>
      <c r="X31" s="355"/>
      <c r="Y31" s="381" t="s">
        <v>46</v>
      </c>
      <c r="Z31" s="355"/>
      <c r="AA31" s="381" t="s">
        <v>46</v>
      </c>
      <c r="AB31" s="355"/>
      <c r="AC31" s="381" t="s">
        <v>46</v>
      </c>
      <c r="AD31" s="355"/>
      <c r="AE31" s="381" t="s">
        <v>46</v>
      </c>
      <c r="AF31" s="355"/>
      <c r="AG31" s="381"/>
      <c r="AI31" s="211" t="s">
        <v>46</v>
      </c>
      <c r="AJ31" s="202"/>
      <c r="AK31" s="211" t="s">
        <v>46</v>
      </c>
      <c r="AM31" s="211" t="s">
        <v>46</v>
      </c>
      <c r="AN31" s="202"/>
      <c r="AO31" s="382"/>
      <c r="AQ31" s="212" t="s">
        <v>46</v>
      </c>
      <c r="AS31" s="212" t="s">
        <v>46</v>
      </c>
      <c r="AU31" s="212" t="s">
        <v>46</v>
      </c>
      <c r="AV31" s="202"/>
      <c r="AW31" s="202"/>
      <c r="AX31" s="211"/>
      <c r="AY31" s="202"/>
      <c r="AZ31" s="212"/>
      <c r="BB31" s="212" t="s">
        <v>46</v>
      </c>
      <c r="BC31" s="202"/>
      <c r="BD31" s="212" t="s">
        <v>46</v>
      </c>
      <c r="BE31" s="202"/>
      <c r="BF31" s="212" t="s">
        <v>46</v>
      </c>
      <c r="BG31" s="202"/>
      <c r="BH31" s="202"/>
      <c r="BI31" s="211"/>
      <c r="BJ31" s="202"/>
      <c r="BK31" s="212"/>
      <c r="BM31" s="212" t="s">
        <v>46</v>
      </c>
      <c r="BO31" s="212" t="s">
        <v>46</v>
      </c>
      <c r="BQ31" s="212" t="s">
        <v>46</v>
      </c>
      <c r="BR31" s="202"/>
      <c r="BS31" s="211"/>
      <c r="BT31" s="202"/>
      <c r="BU31" s="212"/>
      <c r="BW31" s="212" t="s">
        <v>46</v>
      </c>
      <c r="BY31" s="212" t="s">
        <v>46</v>
      </c>
      <c r="CA31" s="212" t="s">
        <v>46</v>
      </c>
      <c r="CB31" s="202"/>
      <c r="CC31" s="211"/>
      <c r="CD31" s="202"/>
      <c r="CE31" s="212"/>
      <c r="CG31" s="212" t="s">
        <v>46</v>
      </c>
      <c r="CH31" s="202"/>
      <c r="CI31" s="211"/>
      <c r="CJ31" s="202"/>
      <c r="CK31" s="212"/>
      <c r="CM31" s="212">
        <v>63650</v>
      </c>
      <c r="CN31" s="202"/>
      <c r="CO31" s="211" t="s">
        <v>742</v>
      </c>
      <c r="CP31" s="202"/>
      <c r="CQ31" s="212"/>
      <c r="CS31" s="212" t="s">
        <v>46</v>
      </c>
      <c r="CT31" s="202"/>
      <c r="CU31" s="211" t="s">
        <v>46</v>
      </c>
      <c r="CV31" s="202"/>
      <c r="CW31" s="212"/>
      <c r="CY31" s="212">
        <v>309.01500000000004</v>
      </c>
      <c r="CZ31" s="200"/>
      <c r="DA31" s="212">
        <v>293.56425000000007</v>
      </c>
      <c r="DB31" s="200"/>
      <c r="DC31" s="212">
        <v>3261825</v>
      </c>
      <c r="DD31" s="200"/>
      <c r="DE31" s="212">
        <v>3433500</v>
      </c>
      <c r="DF31" s="200"/>
      <c r="DG31" s="212">
        <v>8154.5625</v>
      </c>
      <c r="DH31" s="200"/>
      <c r="DI31" s="212">
        <v>8583.75</v>
      </c>
      <c r="DJ31" s="200"/>
      <c r="DK31" s="212" t="s">
        <v>560</v>
      </c>
      <c r="DL31" s="200"/>
      <c r="DM31" s="212"/>
      <c r="DO31" s="212">
        <v>309.01500000000004</v>
      </c>
      <c r="DP31" s="200"/>
      <c r="DQ31" s="212">
        <v>293.56425000000007</v>
      </c>
      <c r="DR31" s="200"/>
      <c r="DS31" s="212">
        <v>3261825</v>
      </c>
      <c r="DT31" s="200"/>
      <c r="DU31" s="212">
        <v>3433500</v>
      </c>
      <c r="DV31" s="200"/>
      <c r="DW31" s="212">
        <v>8154.5625</v>
      </c>
      <c r="DX31" s="200"/>
      <c r="DY31" s="212">
        <v>8583.75</v>
      </c>
      <c r="DZ31" s="200"/>
      <c r="EA31" s="212" t="s">
        <v>560</v>
      </c>
      <c r="EB31" s="200"/>
      <c r="EC31" s="212"/>
      <c r="EE31" s="212" t="s">
        <v>46</v>
      </c>
      <c r="EF31" s="202"/>
      <c r="EG31" s="212" t="s">
        <v>46</v>
      </c>
      <c r="EH31" s="202"/>
      <c r="EI31" s="211"/>
      <c r="EK31" s="212">
        <v>63650</v>
      </c>
      <c r="EM31" s="212">
        <v>13338</v>
      </c>
      <c r="EN31" s="202"/>
      <c r="EO31" s="212" t="s">
        <v>610</v>
      </c>
      <c r="EP31" s="202"/>
      <c r="EQ31" s="213" t="s">
        <v>553</v>
      </c>
      <c r="ES31" s="212">
        <v>63650</v>
      </c>
      <c r="ET31" s="202"/>
      <c r="EU31" s="212" t="s">
        <v>647</v>
      </c>
      <c r="EV31" s="202"/>
      <c r="EW31" s="213"/>
      <c r="EY31" s="212" t="s">
        <v>46</v>
      </c>
      <c r="EZ31" s="202"/>
      <c r="FA31" s="212"/>
      <c r="FB31" s="202"/>
      <c r="FC31" s="213"/>
    </row>
    <row r="32" spans="1:159" x14ac:dyDescent="0.25">
      <c r="A32" s="198"/>
      <c r="B32" s="199" t="s">
        <v>420</v>
      </c>
      <c r="C32" s="383">
        <v>28.35</v>
      </c>
      <c r="D32" s="355"/>
      <c r="E32" s="383">
        <v>26.932500000000001</v>
      </c>
      <c r="F32" s="355"/>
      <c r="G32" s="383">
        <v>315000</v>
      </c>
      <c r="H32" s="383"/>
      <c r="I32" s="383">
        <v>299250</v>
      </c>
      <c r="J32" s="355"/>
      <c r="K32" s="383">
        <v>787.5</v>
      </c>
      <c r="L32" s="355"/>
      <c r="M32" s="383">
        <v>748.125</v>
      </c>
      <c r="N32" s="355"/>
      <c r="O32" s="355" t="s">
        <v>532</v>
      </c>
      <c r="P32" s="355"/>
      <c r="Q32" s="367"/>
      <c r="S32" s="383">
        <f>309.015+3000</f>
        <v>3309.0149999999999</v>
      </c>
      <c r="T32" s="355"/>
      <c r="U32" s="383">
        <f>293.56425+1950</f>
        <v>2243.5642499999999</v>
      </c>
      <c r="V32" s="355"/>
      <c r="W32" s="383">
        <f>3261825+60000000</f>
        <v>63261825</v>
      </c>
      <c r="X32" s="383"/>
      <c r="Y32" s="383">
        <f>3433500+39000000</f>
        <v>42433500</v>
      </c>
      <c r="Z32" s="355"/>
      <c r="AA32" s="383">
        <f>8154.5625+108000</f>
        <v>116154.5625</v>
      </c>
      <c r="AB32" s="355"/>
      <c r="AC32" s="383">
        <f>8583.75+54000</f>
        <v>62583.75</v>
      </c>
      <c r="AD32" s="355"/>
      <c r="AE32" s="355" t="s">
        <v>532</v>
      </c>
      <c r="AF32" s="355"/>
      <c r="AG32" s="367"/>
      <c r="AI32" s="393">
        <f>23.7834324+5000</f>
        <v>5023.7834323999996</v>
      </c>
      <c r="AJ32" s="394"/>
      <c r="AK32" s="394">
        <f>4.37653125+306</f>
        <v>310.37653125000003</v>
      </c>
      <c r="AM32" s="202" t="s">
        <v>458</v>
      </c>
      <c r="AN32" s="202"/>
      <c r="AO32" s="385"/>
      <c r="AQ32" s="203" t="s">
        <v>46</v>
      </c>
      <c r="AS32" s="203" t="s">
        <v>46</v>
      </c>
      <c r="AU32" s="203" t="s">
        <v>46</v>
      </c>
      <c r="AV32" s="202"/>
      <c r="AW32" s="202"/>
      <c r="AX32" s="202"/>
      <c r="AY32" s="202"/>
      <c r="AZ32" s="199"/>
      <c r="BB32" s="203" t="s">
        <v>46</v>
      </c>
      <c r="BC32" s="202"/>
      <c r="BD32" s="203" t="s">
        <v>46</v>
      </c>
      <c r="BE32" s="202"/>
      <c r="BF32" s="203" t="s">
        <v>46</v>
      </c>
      <c r="BG32" s="202"/>
      <c r="BH32" s="202"/>
      <c r="BI32" s="202"/>
      <c r="BJ32" s="202"/>
      <c r="BK32" s="199"/>
      <c r="BM32" s="203" t="s">
        <v>46</v>
      </c>
      <c r="BO32" s="203" t="s">
        <v>46</v>
      </c>
      <c r="BQ32" s="203" t="s">
        <v>46</v>
      </c>
      <c r="BR32" s="202"/>
      <c r="BS32" s="202"/>
      <c r="BT32" s="202"/>
      <c r="BU32" s="199"/>
      <c r="BW32" s="203" t="s">
        <v>46</v>
      </c>
      <c r="BY32" s="203" t="s">
        <v>46</v>
      </c>
      <c r="CA32" s="203" t="s">
        <v>46</v>
      </c>
      <c r="CB32" s="202"/>
      <c r="CC32" s="202"/>
      <c r="CD32" s="202"/>
      <c r="CE32" s="199"/>
      <c r="CG32" s="203" t="s">
        <v>46</v>
      </c>
      <c r="CH32" s="202"/>
      <c r="CI32" s="202"/>
      <c r="CJ32" s="202"/>
      <c r="CK32" s="199"/>
      <c r="CM32" s="209">
        <f>CM30/CM31</f>
        <v>4.7132757266300082E-3</v>
      </c>
      <c r="CN32" s="202"/>
      <c r="CO32" s="202" t="s">
        <v>743</v>
      </c>
      <c r="CP32" s="202"/>
      <c r="CQ32" s="199"/>
      <c r="CS32" s="203" t="s">
        <v>46</v>
      </c>
      <c r="CT32" s="202"/>
      <c r="CU32" s="207" t="s">
        <v>46</v>
      </c>
      <c r="CV32" s="202"/>
      <c r="CW32" s="199"/>
      <c r="CY32" s="395">
        <f>CY30/CY31</f>
        <v>7604.8088280504171</v>
      </c>
      <c r="CZ32" s="395"/>
      <c r="DA32" s="395">
        <f>DA30/DA31</f>
        <v>8005.0619242635958</v>
      </c>
      <c r="DB32" s="395"/>
      <c r="DC32" s="395">
        <f>DC30/DC31</f>
        <v>0.72045557318372389</v>
      </c>
      <c r="DD32" s="395"/>
      <c r="DE32" s="395">
        <f>DE30/DE31</f>
        <v>0.68443279452453765</v>
      </c>
      <c r="DF32" s="395"/>
      <c r="DG32" s="395">
        <f>DG30/DG31</f>
        <v>288.18222927348955</v>
      </c>
      <c r="DH32" s="395"/>
      <c r="DI32" s="395">
        <f>DI30/DI31</f>
        <v>273.77311780981506</v>
      </c>
      <c r="DJ32" s="200"/>
      <c r="DK32" s="380" t="s">
        <v>561</v>
      </c>
      <c r="DL32" s="200"/>
      <c r="DM32" s="378"/>
      <c r="DO32" s="395">
        <f>DO30/DO31</f>
        <v>8851.6529517823074</v>
      </c>
      <c r="DP32" s="395"/>
      <c r="DQ32" s="395">
        <f>DQ30/DQ31</f>
        <v>9317.5294229287447</v>
      </c>
      <c r="DR32" s="395"/>
      <c r="DS32" s="395">
        <f>DS30/DS31</f>
        <v>0.83857764806358714</v>
      </c>
      <c r="DT32" s="395"/>
      <c r="DU32" s="395">
        <f>DU30/DU31</f>
        <v>0.79664876566040776</v>
      </c>
      <c r="DV32" s="395"/>
      <c r="DW32" s="395">
        <f>DW30/DW31</f>
        <v>335.43105922543486</v>
      </c>
      <c r="DX32" s="395"/>
      <c r="DY32" s="395">
        <f>DY30/DY31</f>
        <v>318.6595062641631</v>
      </c>
      <c r="DZ32" s="200"/>
      <c r="EA32" s="380" t="s">
        <v>561</v>
      </c>
      <c r="EB32" s="200"/>
      <c r="EC32" s="378"/>
      <c r="EE32" s="203" t="s">
        <v>46</v>
      </c>
      <c r="EF32" s="202"/>
      <c r="EG32" s="207" t="s">
        <v>328</v>
      </c>
      <c r="EH32" s="202"/>
      <c r="EI32" s="207"/>
      <c r="EK32" s="203">
        <v>33.982875098193247</v>
      </c>
      <c r="EM32" s="203">
        <f>EM30/EM31</f>
        <v>0</v>
      </c>
      <c r="EN32" s="202"/>
      <c r="EO32" s="207" t="s">
        <v>629</v>
      </c>
      <c r="EP32" s="202"/>
      <c r="EQ32" s="207"/>
      <c r="ES32" s="209">
        <f>ES30/ES31</f>
        <v>1.8853102906520033E-2</v>
      </c>
      <c r="ET32" s="202"/>
      <c r="EU32" s="207" t="s">
        <v>460</v>
      </c>
      <c r="EV32" s="202"/>
      <c r="EW32" s="207"/>
      <c r="EY32" s="203" t="s">
        <v>46</v>
      </c>
      <c r="EZ32" s="202"/>
      <c r="FA32" s="207"/>
      <c r="FB32" s="202"/>
      <c r="FC32" s="207"/>
    </row>
    <row r="33" spans="1:159" x14ac:dyDescent="0.25">
      <c r="A33" s="198"/>
      <c r="B33" s="199"/>
      <c r="C33" s="383"/>
      <c r="D33" s="355"/>
      <c r="E33" s="383"/>
      <c r="F33" s="355"/>
      <c r="G33" s="383"/>
      <c r="H33" s="383"/>
      <c r="I33" s="383"/>
      <c r="J33" s="355"/>
      <c r="K33" s="383"/>
      <c r="L33" s="355"/>
      <c r="M33" s="383"/>
      <c r="N33" s="355"/>
      <c r="O33" s="355"/>
      <c r="P33" s="355"/>
      <c r="Q33" s="367"/>
      <c r="S33" s="383"/>
      <c r="T33" s="355"/>
      <c r="U33" s="383"/>
      <c r="V33" s="355"/>
      <c r="W33" s="383"/>
      <c r="X33" s="383"/>
      <c r="Y33" s="383"/>
      <c r="Z33" s="355"/>
      <c r="AA33" s="383"/>
      <c r="AB33" s="355"/>
      <c r="AC33" s="383"/>
      <c r="AD33" s="355"/>
      <c r="AE33" s="355"/>
      <c r="AF33" s="355"/>
      <c r="AG33" s="367"/>
      <c r="AI33" s="229"/>
      <c r="AJ33" s="229"/>
      <c r="AK33" s="229"/>
      <c r="AQ33" s="200"/>
      <c r="AS33" s="202"/>
      <c r="AU33" s="202"/>
      <c r="AV33" s="202"/>
      <c r="AW33" s="202"/>
      <c r="AX33" s="202"/>
      <c r="AY33" s="202"/>
      <c r="AZ33" s="199"/>
      <c r="BB33" s="200"/>
      <c r="BC33" s="202"/>
      <c r="BD33" s="202"/>
      <c r="BE33" s="202"/>
      <c r="BF33" s="202"/>
      <c r="BG33" s="202"/>
      <c r="BH33" s="202"/>
      <c r="BI33" s="202"/>
      <c r="BJ33" s="202"/>
      <c r="BK33" s="199"/>
      <c r="BM33" s="200"/>
      <c r="BO33" s="202"/>
      <c r="BQ33" s="202"/>
      <c r="BR33" s="202"/>
      <c r="BS33" s="202"/>
      <c r="BT33" s="202"/>
      <c r="BU33" s="199"/>
      <c r="BW33" s="200"/>
      <c r="BX33" s="202"/>
      <c r="BY33" s="202"/>
      <c r="BZ33" s="202"/>
      <c r="CA33" s="202"/>
      <c r="CB33" s="202"/>
      <c r="CC33" s="202"/>
      <c r="CD33" s="202"/>
      <c r="CE33" s="199"/>
      <c r="CG33" s="202"/>
      <c r="CH33" s="202"/>
      <c r="CI33" s="202"/>
      <c r="CJ33" s="202"/>
      <c r="CK33" s="199"/>
      <c r="CM33" s="200"/>
      <c r="CN33" s="202"/>
      <c r="CO33" s="202"/>
      <c r="CP33" s="202"/>
      <c r="CQ33" s="199"/>
      <c r="CS33" s="200"/>
      <c r="CT33" s="202"/>
      <c r="CU33" s="202"/>
      <c r="CV33" s="202"/>
      <c r="CW33" s="199"/>
      <c r="CY33" s="386"/>
      <c r="DA33" s="386"/>
      <c r="DC33" s="380"/>
      <c r="DE33" s="380"/>
      <c r="DF33" s="200"/>
      <c r="DG33" s="380"/>
      <c r="DI33" s="380"/>
      <c r="DJ33" s="200"/>
      <c r="DK33" s="200"/>
      <c r="DL33" s="200"/>
      <c r="DM33" s="378"/>
      <c r="DO33" s="386"/>
      <c r="DQ33" s="386"/>
      <c r="DS33" s="380"/>
      <c r="DU33" s="380"/>
      <c r="DV33" s="200"/>
      <c r="DW33" s="380"/>
      <c r="DY33" s="380"/>
      <c r="DZ33" s="200"/>
      <c r="EA33" s="200"/>
      <c r="EB33" s="200"/>
      <c r="EC33" s="378"/>
      <c r="EE33" s="200"/>
      <c r="EF33" s="202"/>
      <c r="EG33" s="202"/>
      <c r="EH33" s="202"/>
      <c r="EI33" s="199"/>
      <c r="EK33" s="200"/>
      <c r="EM33" s="200"/>
      <c r="EN33" s="202"/>
      <c r="EO33" s="202"/>
      <c r="EP33" s="202"/>
      <c r="EQ33" s="199"/>
      <c r="ES33" s="200"/>
      <c r="ET33" s="202"/>
      <c r="EU33" s="202"/>
      <c r="EV33" s="202"/>
      <c r="EW33" s="199"/>
      <c r="EY33" s="200"/>
      <c r="EZ33" s="202"/>
      <c r="FA33" s="202"/>
      <c r="FB33" s="202"/>
      <c r="FC33" s="199"/>
    </row>
    <row r="34" spans="1:159" x14ac:dyDescent="0.25">
      <c r="A34" s="198" t="s">
        <v>790</v>
      </c>
      <c r="B34" s="351"/>
      <c r="C34" s="355"/>
      <c r="D34" s="355"/>
      <c r="E34" s="355"/>
      <c r="F34" s="355"/>
      <c r="G34" s="355"/>
      <c r="H34" s="355"/>
      <c r="I34" s="355"/>
      <c r="J34" s="355"/>
      <c r="K34" s="355"/>
      <c r="L34" s="355"/>
      <c r="M34" s="355"/>
      <c r="N34" s="355"/>
      <c r="O34" s="355"/>
      <c r="P34" s="355"/>
      <c r="Q34" s="352"/>
      <c r="S34" s="355"/>
      <c r="T34" s="355"/>
      <c r="U34" s="355"/>
      <c r="V34" s="355"/>
      <c r="W34" s="355"/>
      <c r="X34" s="355"/>
      <c r="Y34" s="355"/>
      <c r="Z34" s="355"/>
      <c r="AA34" s="355"/>
      <c r="AB34" s="355"/>
      <c r="AC34" s="355"/>
      <c r="AD34" s="355"/>
      <c r="AE34" s="355"/>
      <c r="AF34" s="355"/>
      <c r="AG34" s="352"/>
      <c r="AI34" s="229"/>
      <c r="AJ34" s="229"/>
      <c r="AK34" s="229"/>
      <c r="AQ34" s="200"/>
      <c r="AS34" s="202"/>
      <c r="AU34" s="202"/>
      <c r="AV34" s="202"/>
      <c r="AW34" s="202"/>
      <c r="AX34" s="202"/>
      <c r="AY34" s="202"/>
      <c r="AZ34" s="385"/>
      <c r="BB34" s="200"/>
      <c r="BC34" s="202"/>
      <c r="BD34" s="202"/>
      <c r="BE34" s="202"/>
      <c r="BF34" s="202"/>
      <c r="BG34" s="202"/>
      <c r="BH34" s="202"/>
      <c r="BI34" s="202"/>
      <c r="BJ34" s="202"/>
      <c r="BK34" s="385"/>
      <c r="BM34" s="200"/>
      <c r="BO34" s="202"/>
      <c r="BQ34" s="202"/>
      <c r="BR34" s="202"/>
      <c r="BS34" s="202"/>
      <c r="BT34" s="202"/>
      <c r="BU34" s="385"/>
      <c r="BW34" s="200"/>
      <c r="BX34" s="202"/>
      <c r="BY34" s="202"/>
      <c r="BZ34" s="202"/>
      <c r="CA34" s="202"/>
      <c r="CB34" s="202"/>
      <c r="CC34" s="202"/>
      <c r="CD34" s="202"/>
      <c r="CE34" s="385"/>
      <c r="CG34" s="202"/>
      <c r="CH34" s="202"/>
      <c r="CI34" s="202"/>
      <c r="CJ34" s="202"/>
      <c r="CK34" s="385"/>
      <c r="CM34" s="200"/>
      <c r="CN34" s="202"/>
      <c r="CO34" s="202"/>
      <c r="CP34" s="202"/>
      <c r="CQ34" s="385"/>
      <c r="CS34" s="200"/>
      <c r="CT34" s="202"/>
      <c r="CU34" s="202"/>
      <c r="CV34" s="202"/>
      <c r="CW34" s="385"/>
      <c r="CY34" s="200"/>
      <c r="DA34" s="355"/>
      <c r="DC34" s="200"/>
      <c r="DE34" s="200"/>
      <c r="DF34" s="200"/>
      <c r="DG34" s="200"/>
      <c r="DI34" s="200"/>
      <c r="DJ34" s="200"/>
      <c r="DK34" s="200"/>
      <c r="DL34" s="200"/>
      <c r="DM34" s="199"/>
      <c r="DO34" s="200"/>
      <c r="DQ34" s="355"/>
      <c r="DS34" s="200"/>
      <c r="DU34" s="200"/>
      <c r="DV34" s="200"/>
      <c r="DW34" s="200"/>
      <c r="DY34" s="200"/>
      <c r="DZ34" s="200"/>
      <c r="EA34" s="200"/>
      <c r="EB34" s="200"/>
      <c r="EC34" s="199"/>
      <c r="EE34" s="200"/>
      <c r="EF34" s="202"/>
      <c r="EG34" s="202"/>
      <c r="EH34" s="202"/>
      <c r="EI34" s="385"/>
      <c r="EK34" s="200"/>
      <c r="EM34" s="200"/>
      <c r="EN34" s="202"/>
      <c r="EO34" s="202"/>
      <c r="EP34" s="202"/>
      <c r="EQ34" s="385"/>
      <c r="ES34" s="200"/>
      <c r="ET34" s="202"/>
      <c r="EU34" s="202"/>
      <c r="EV34" s="202"/>
      <c r="EW34" s="385"/>
      <c r="EY34" s="200"/>
      <c r="EZ34" s="202"/>
      <c r="FA34" s="202"/>
      <c r="FB34" s="202"/>
      <c r="FC34" s="385"/>
    </row>
    <row r="35" spans="1:159" x14ac:dyDescent="0.25">
      <c r="A35" s="198"/>
      <c r="B35" s="199" t="s">
        <v>417</v>
      </c>
      <c r="C35" s="355" t="s">
        <v>46</v>
      </c>
      <c r="D35" s="355"/>
      <c r="E35" s="355" t="s">
        <v>46</v>
      </c>
      <c r="F35" s="355"/>
      <c r="G35" s="355" t="s">
        <v>46</v>
      </c>
      <c r="H35" s="355"/>
      <c r="I35" s="355" t="s">
        <v>46</v>
      </c>
      <c r="J35" s="355"/>
      <c r="K35" s="355" t="s">
        <v>46</v>
      </c>
      <c r="L35" s="355"/>
      <c r="M35" s="355" t="s">
        <v>46</v>
      </c>
      <c r="N35" s="355"/>
      <c r="O35" s="355" t="s">
        <v>46</v>
      </c>
      <c r="P35" s="355"/>
      <c r="Q35" s="355"/>
      <c r="S35" s="355" t="s">
        <v>46</v>
      </c>
      <c r="T35" s="355"/>
      <c r="U35" s="355" t="s">
        <v>46</v>
      </c>
      <c r="V35" s="355"/>
      <c r="W35" s="355" t="s">
        <v>46</v>
      </c>
      <c r="X35" s="355"/>
      <c r="Y35" s="355" t="s">
        <v>46</v>
      </c>
      <c r="Z35" s="355"/>
      <c r="AA35" s="355" t="s">
        <v>46</v>
      </c>
      <c r="AB35" s="355"/>
      <c r="AC35" s="355" t="s">
        <v>46</v>
      </c>
      <c r="AD35" s="355"/>
      <c r="AE35" s="355" t="s">
        <v>46</v>
      </c>
      <c r="AF35" s="355"/>
      <c r="AG35" s="355"/>
      <c r="AI35" s="394" t="s">
        <v>46</v>
      </c>
      <c r="AJ35" s="394"/>
      <c r="AK35" s="394" t="s">
        <v>46</v>
      </c>
      <c r="AM35" s="202" t="s">
        <v>46</v>
      </c>
      <c r="AN35" s="202"/>
      <c r="AO35" s="378"/>
      <c r="AQ35" s="200" t="s">
        <v>46</v>
      </c>
      <c r="AS35" s="200" t="s">
        <v>46</v>
      </c>
      <c r="AU35" s="200" t="s">
        <v>46</v>
      </c>
      <c r="AV35" s="202"/>
      <c r="AW35" s="202"/>
      <c r="AX35" s="202"/>
      <c r="AY35" s="202"/>
      <c r="AZ35" s="200"/>
      <c r="BB35" s="200" t="s">
        <v>46</v>
      </c>
      <c r="BC35" s="202"/>
      <c r="BD35" s="200" t="s">
        <v>46</v>
      </c>
      <c r="BE35" s="202"/>
      <c r="BF35" s="200" t="s">
        <v>46</v>
      </c>
      <c r="BG35" s="202"/>
      <c r="BH35" s="202"/>
      <c r="BI35" s="202"/>
      <c r="BJ35" s="202"/>
      <c r="BK35" s="200"/>
      <c r="BM35" s="200" t="s">
        <v>46</v>
      </c>
      <c r="BO35" s="200" t="s">
        <v>46</v>
      </c>
      <c r="BQ35" s="200" t="s">
        <v>46</v>
      </c>
      <c r="BR35" s="202"/>
      <c r="BS35" s="202"/>
      <c r="BT35" s="202"/>
      <c r="BU35" s="200"/>
      <c r="BW35" s="200" t="s">
        <v>46</v>
      </c>
      <c r="BY35" s="200" t="s">
        <v>46</v>
      </c>
      <c r="CA35" s="200" t="s">
        <v>46</v>
      </c>
      <c r="CB35" s="202"/>
      <c r="CC35" s="202"/>
      <c r="CD35" s="202"/>
      <c r="CE35" s="200"/>
      <c r="CG35" s="200" t="s">
        <v>46</v>
      </c>
      <c r="CH35" s="202"/>
      <c r="CI35" s="202"/>
      <c r="CJ35" s="202"/>
      <c r="CK35" s="200"/>
      <c r="CM35" s="200">
        <f>(450+600+700)/3</f>
        <v>583.33333333333337</v>
      </c>
      <c r="CN35" s="202"/>
      <c r="CO35" s="202" t="s">
        <v>741</v>
      </c>
      <c r="CP35" s="202"/>
      <c r="CQ35" s="200"/>
      <c r="CS35" s="200" t="s">
        <v>46</v>
      </c>
      <c r="CT35" s="202"/>
      <c r="CU35" s="202" t="s">
        <v>46</v>
      </c>
      <c r="CV35" s="202"/>
      <c r="CW35" s="200"/>
      <c r="CY35" s="379">
        <v>2140467.80213536</v>
      </c>
      <c r="CZ35" s="200"/>
      <c r="DA35" s="379">
        <v>2140467.80213536</v>
      </c>
      <c r="DB35" s="200"/>
      <c r="DC35" s="379">
        <v>2140467.80213536</v>
      </c>
      <c r="DD35" s="200"/>
      <c r="DE35" s="379">
        <v>2140467.80213536</v>
      </c>
      <c r="DF35" s="200"/>
      <c r="DG35" s="379">
        <v>2140467.80213536</v>
      </c>
      <c r="DH35" s="200"/>
      <c r="DI35" s="379">
        <v>2140467.80213536</v>
      </c>
      <c r="DJ35" s="200"/>
      <c r="DK35" s="380" t="s">
        <v>328</v>
      </c>
      <c r="DL35" s="200"/>
      <c r="DM35" s="355"/>
      <c r="DO35" s="379">
        <v>5121180.3963336991</v>
      </c>
      <c r="DP35" s="200"/>
      <c r="DQ35" s="379">
        <v>5121180.3963336991</v>
      </c>
      <c r="DR35" s="200"/>
      <c r="DS35" s="379">
        <v>5121180.3963336991</v>
      </c>
      <c r="DT35" s="200"/>
      <c r="DU35" s="379">
        <v>5121180.3963336991</v>
      </c>
      <c r="DV35" s="200"/>
      <c r="DW35" s="379">
        <v>5121180.3963336991</v>
      </c>
      <c r="DX35" s="200"/>
      <c r="DY35" s="379">
        <v>5121180.3963336991</v>
      </c>
      <c r="DZ35" s="200"/>
      <c r="EA35" s="380" t="s">
        <v>328</v>
      </c>
      <c r="EB35" s="200"/>
      <c r="EC35" s="355"/>
      <c r="EE35" s="200" t="s">
        <v>46</v>
      </c>
      <c r="EF35" s="202"/>
      <c r="EG35" s="200" t="s">
        <v>46</v>
      </c>
      <c r="EH35" s="202"/>
      <c r="EI35" s="202"/>
      <c r="EK35" s="200">
        <v>2154092</v>
      </c>
      <c r="EM35" s="200"/>
      <c r="EN35" s="202"/>
      <c r="EO35" s="200" t="s">
        <v>627</v>
      </c>
      <c r="EP35" s="202"/>
      <c r="EQ35" s="202" t="s">
        <v>686</v>
      </c>
      <c r="ES35" s="200">
        <f>(1500+1750+2000)/3</f>
        <v>1750</v>
      </c>
      <c r="ET35" s="202"/>
      <c r="EU35" s="200" t="s">
        <v>647</v>
      </c>
      <c r="EV35" s="202"/>
      <c r="EW35" s="202"/>
      <c r="EY35" s="200" t="s">
        <v>46</v>
      </c>
      <c r="EZ35" s="202"/>
      <c r="FA35" s="200"/>
      <c r="FB35" s="202"/>
      <c r="FC35" s="202"/>
    </row>
    <row r="36" spans="1:159" x14ac:dyDescent="0.25">
      <c r="A36" s="198"/>
      <c r="B36" s="210" t="s">
        <v>418</v>
      </c>
      <c r="C36" s="381" t="s">
        <v>46</v>
      </c>
      <c r="D36" s="381"/>
      <c r="E36" s="381" t="s">
        <v>46</v>
      </c>
      <c r="F36" s="381"/>
      <c r="G36" s="381" t="s">
        <v>46</v>
      </c>
      <c r="H36" s="381"/>
      <c r="I36" s="381" t="s">
        <v>46</v>
      </c>
      <c r="J36" s="381"/>
      <c r="K36" s="381" t="s">
        <v>46</v>
      </c>
      <c r="L36" s="381"/>
      <c r="M36" s="381" t="s">
        <v>46</v>
      </c>
      <c r="N36" s="355"/>
      <c r="O36" s="381" t="s">
        <v>46</v>
      </c>
      <c r="P36" s="355"/>
      <c r="Q36" s="381"/>
      <c r="S36" s="381" t="s">
        <v>46</v>
      </c>
      <c r="T36" s="355"/>
      <c r="U36" s="381" t="s">
        <v>46</v>
      </c>
      <c r="V36" s="355"/>
      <c r="W36" s="381" t="s">
        <v>46</v>
      </c>
      <c r="X36" s="355"/>
      <c r="Y36" s="381" t="s">
        <v>46</v>
      </c>
      <c r="Z36" s="355"/>
      <c r="AA36" s="381" t="s">
        <v>46</v>
      </c>
      <c r="AB36" s="355"/>
      <c r="AC36" s="381" t="s">
        <v>46</v>
      </c>
      <c r="AD36" s="355"/>
      <c r="AE36" s="381" t="s">
        <v>46</v>
      </c>
      <c r="AF36" s="355"/>
      <c r="AG36" s="381"/>
      <c r="AI36" s="396" t="s">
        <v>46</v>
      </c>
      <c r="AJ36" s="394"/>
      <c r="AK36" s="396" t="s">
        <v>46</v>
      </c>
      <c r="AM36" s="211" t="s">
        <v>46</v>
      </c>
      <c r="AN36" s="202"/>
      <c r="AO36" s="382"/>
      <c r="AQ36" s="212" t="s">
        <v>46</v>
      </c>
      <c r="AS36" s="212" t="s">
        <v>46</v>
      </c>
      <c r="AU36" s="212" t="s">
        <v>46</v>
      </c>
      <c r="AV36" s="202"/>
      <c r="AW36" s="202"/>
      <c r="AX36" s="211"/>
      <c r="AY36" s="202"/>
      <c r="AZ36" s="212"/>
      <c r="BB36" s="212" t="s">
        <v>46</v>
      </c>
      <c r="BC36" s="202"/>
      <c r="BD36" s="212" t="s">
        <v>46</v>
      </c>
      <c r="BE36" s="202"/>
      <c r="BF36" s="212" t="s">
        <v>46</v>
      </c>
      <c r="BG36" s="202"/>
      <c r="BH36" s="202"/>
      <c r="BI36" s="211"/>
      <c r="BJ36" s="202"/>
      <c r="BK36" s="212"/>
      <c r="BM36" s="212" t="s">
        <v>46</v>
      </c>
      <c r="BO36" s="212" t="s">
        <v>46</v>
      </c>
      <c r="BQ36" s="212" t="s">
        <v>46</v>
      </c>
      <c r="BR36" s="202"/>
      <c r="BS36" s="211"/>
      <c r="BT36" s="202"/>
      <c r="BU36" s="212"/>
      <c r="BW36" s="212" t="s">
        <v>46</v>
      </c>
      <c r="BY36" s="212" t="s">
        <v>46</v>
      </c>
      <c r="CA36" s="212" t="s">
        <v>46</v>
      </c>
      <c r="CB36" s="202"/>
      <c r="CC36" s="211"/>
      <c r="CD36" s="202"/>
      <c r="CE36" s="212"/>
      <c r="CG36" s="212" t="s">
        <v>46</v>
      </c>
      <c r="CH36" s="202"/>
      <c r="CI36" s="211"/>
      <c r="CJ36" s="202"/>
      <c r="CK36" s="212"/>
      <c r="CM36" s="212">
        <v>63650</v>
      </c>
      <c r="CN36" s="202"/>
      <c r="CO36" s="211" t="s">
        <v>742</v>
      </c>
      <c r="CP36" s="202"/>
      <c r="CQ36" s="212"/>
      <c r="CS36" s="212" t="s">
        <v>46</v>
      </c>
      <c r="CT36" s="202"/>
      <c r="CU36" s="211" t="s">
        <v>46</v>
      </c>
      <c r="CV36" s="202"/>
      <c r="CW36" s="212"/>
      <c r="CY36" s="212">
        <v>2783.3422500000001</v>
      </c>
      <c r="CZ36" s="200"/>
      <c r="DA36" s="212">
        <v>2644.1751375000003</v>
      </c>
      <c r="DB36" s="200"/>
      <c r="DC36" s="212">
        <v>30411000</v>
      </c>
      <c r="DD36" s="200"/>
      <c r="DE36" s="212">
        <v>29894748.75</v>
      </c>
      <c r="DF36" s="200"/>
      <c r="DG36" s="212">
        <v>76027.5</v>
      </c>
      <c r="DH36" s="200"/>
      <c r="DI36" s="212">
        <v>74736.871874999997</v>
      </c>
      <c r="DJ36" s="200"/>
      <c r="DK36" s="212" t="s">
        <v>560</v>
      </c>
      <c r="DL36" s="200"/>
      <c r="DM36" s="212"/>
      <c r="DO36" s="212">
        <v>2783.3422500000001</v>
      </c>
      <c r="DP36" s="200"/>
      <c r="DQ36" s="212">
        <v>2644.1751375000003</v>
      </c>
      <c r="DR36" s="200"/>
      <c r="DS36" s="212">
        <v>30411000</v>
      </c>
      <c r="DT36" s="200"/>
      <c r="DU36" s="212">
        <v>29894748.75</v>
      </c>
      <c r="DV36" s="200"/>
      <c r="DW36" s="212">
        <v>76027.5</v>
      </c>
      <c r="DX36" s="200"/>
      <c r="DY36" s="212">
        <v>74736.871874999997</v>
      </c>
      <c r="DZ36" s="200"/>
      <c r="EA36" s="212" t="s">
        <v>560</v>
      </c>
      <c r="EB36" s="200"/>
      <c r="EC36" s="212"/>
      <c r="EE36" s="212" t="s">
        <v>46</v>
      </c>
      <c r="EF36" s="202"/>
      <c r="EG36" s="212" t="s">
        <v>46</v>
      </c>
      <c r="EH36" s="202"/>
      <c r="EI36" s="211"/>
      <c r="EK36" s="212">
        <v>63650</v>
      </c>
      <c r="EM36" s="212">
        <v>13338</v>
      </c>
      <c r="EN36" s="202"/>
      <c r="EO36" s="212" t="s">
        <v>610</v>
      </c>
      <c r="EP36" s="202"/>
      <c r="EQ36" s="213" t="s">
        <v>553</v>
      </c>
      <c r="ES36" s="212">
        <v>63650</v>
      </c>
      <c r="ET36" s="202"/>
      <c r="EU36" s="212" t="s">
        <v>647</v>
      </c>
      <c r="EV36" s="202"/>
      <c r="EW36" s="213"/>
      <c r="EY36" s="212" t="s">
        <v>46</v>
      </c>
      <c r="EZ36" s="202"/>
      <c r="FA36" s="212"/>
      <c r="FB36" s="202"/>
      <c r="FC36" s="213"/>
    </row>
    <row r="37" spans="1:159" x14ac:dyDescent="0.25">
      <c r="A37" s="198"/>
      <c r="B37" s="199" t="s">
        <v>420</v>
      </c>
      <c r="C37" s="383">
        <f>255.3525+350</f>
        <v>605.35249999999996</v>
      </c>
      <c r="D37" s="355"/>
      <c r="E37" s="383">
        <f>242.584875+683</f>
        <v>925.58487500000001</v>
      </c>
      <c r="F37" s="355"/>
      <c r="G37" s="383">
        <f>2837250+11666666</f>
        <v>14503916</v>
      </c>
      <c r="H37" s="355"/>
      <c r="I37" s="383">
        <f>2695387.5+7583333</f>
        <v>10278720.5</v>
      </c>
      <c r="J37" s="355"/>
      <c r="K37" s="383">
        <f>7093.125+23333</f>
        <v>30426.125</v>
      </c>
      <c r="L37" s="355"/>
      <c r="M37" s="383">
        <f>6738.46875+11666</f>
        <v>18404.46875</v>
      </c>
      <c r="N37" s="355"/>
      <c r="O37" s="355" t="s">
        <v>532</v>
      </c>
      <c r="P37" s="355"/>
      <c r="Q37" s="367"/>
      <c r="S37" s="397">
        <f>2783.34225+(18900/3)</f>
        <v>9083.3422499999997</v>
      </c>
      <c r="T37" s="398"/>
      <c r="U37" s="397">
        <f>2644.1751375+(12285/3)</f>
        <v>6739.1751375000003</v>
      </c>
      <c r="V37" s="398"/>
      <c r="W37" s="397">
        <f>30411000+(210000000/3)</f>
        <v>100411000</v>
      </c>
      <c r="X37" s="398"/>
      <c r="Y37" s="397">
        <f>29894748.75+(136500000/3)</f>
        <v>75394748.75</v>
      </c>
      <c r="Z37" s="398"/>
      <c r="AA37" s="397">
        <f>76027.5+(420000/3)</f>
        <v>216027.5</v>
      </c>
      <c r="AB37" s="398"/>
      <c r="AC37" s="397">
        <f>74736.871875+(210000/3)</f>
        <v>144736.87187500001</v>
      </c>
      <c r="AD37" s="355"/>
      <c r="AE37" s="355" t="s">
        <v>532</v>
      </c>
      <c r="AF37" s="355"/>
      <c r="AG37" s="367"/>
      <c r="AI37" s="399">
        <f>203.2010984925+(17500/3)</f>
        <v>6036.5344318258331</v>
      </c>
      <c r="AJ37" s="394"/>
      <c r="AK37" s="394">
        <f>39.4200421875+(1190/3)</f>
        <v>436.08670885416666</v>
      </c>
      <c r="AM37" s="202" t="s">
        <v>458</v>
      </c>
      <c r="AN37" s="202"/>
      <c r="AO37" s="385"/>
      <c r="AQ37" s="203" t="s">
        <v>46</v>
      </c>
      <c r="AS37" s="203" t="s">
        <v>46</v>
      </c>
      <c r="AU37" s="203" t="s">
        <v>46</v>
      </c>
      <c r="AV37" s="202"/>
      <c r="AW37" s="202"/>
      <c r="AX37" s="202"/>
      <c r="AY37" s="202"/>
      <c r="AZ37" s="199"/>
      <c r="BB37" s="203" t="s">
        <v>46</v>
      </c>
      <c r="BC37" s="202"/>
      <c r="BD37" s="203" t="s">
        <v>46</v>
      </c>
      <c r="BE37" s="202"/>
      <c r="BF37" s="203" t="s">
        <v>46</v>
      </c>
      <c r="BG37" s="202"/>
      <c r="BH37" s="202"/>
      <c r="BI37" s="202"/>
      <c r="BJ37" s="202"/>
      <c r="BK37" s="199"/>
      <c r="BM37" s="203" t="s">
        <v>46</v>
      </c>
      <c r="BO37" s="203" t="s">
        <v>46</v>
      </c>
      <c r="BQ37" s="203" t="s">
        <v>46</v>
      </c>
      <c r="BR37" s="202"/>
      <c r="BS37" s="202"/>
      <c r="BT37" s="202"/>
      <c r="BU37" s="199"/>
      <c r="BW37" s="203" t="s">
        <v>46</v>
      </c>
      <c r="BY37" s="203" t="s">
        <v>46</v>
      </c>
      <c r="CA37" s="203" t="s">
        <v>46</v>
      </c>
      <c r="CB37" s="202"/>
      <c r="CC37" s="202"/>
      <c r="CD37" s="202"/>
      <c r="CE37" s="199"/>
      <c r="CG37" s="203" t="s">
        <v>46</v>
      </c>
      <c r="CH37" s="202"/>
      <c r="CI37" s="202"/>
      <c r="CJ37" s="202"/>
      <c r="CK37" s="199"/>
      <c r="CM37" s="209">
        <f>CM35/CM36</f>
        <v>9.164702801780571E-3</v>
      </c>
      <c r="CN37" s="202"/>
      <c r="CO37" s="202" t="s">
        <v>743</v>
      </c>
      <c r="CP37" s="202"/>
      <c r="CQ37" s="199"/>
      <c r="CS37" s="203" t="s">
        <v>46</v>
      </c>
      <c r="CT37" s="202"/>
      <c r="CU37" s="207" t="s">
        <v>46</v>
      </c>
      <c r="CV37" s="202"/>
      <c r="CW37" s="199"/>
      <c r="CY37" s="395">
        <f>CY35/CY36</f>
        <v>769.02788442037979</v>
      </c>
      <c r="CZ37" s="395"/>
      <c r="DA37" s="395">
        <f>DA35/DA36</f>
        <v>809.50303623197863</v>
      </c>
      <c r="DB37" s="395"/>
      <c r="DC37" s="395">
        <f>DC35/DC36</f>
        <v>7.038465693779751E-2</v>
      </c>
      <c r="DD37" s="395"/>
      <c r="DE37" s="395">
        <f>DE35/DE36</f>
        <v>7.1600126832822436E-2</v>
      </c>
      <c r="DF37" s="395"/>
      <c r="DG37" s="395">
        <f>DG35/DG36</f>
        <v>28.153862775119002</v>
      </c>
      <c r="DH37" s="395"/>
      <c r="DI37" s="395">
        <f>DI35/DI36</f>
        <v>28.640050733128977</v>
      </c>
      <c r="DJ37" s="200"/>
      <c r="DK37" s="380" t="s">
        <v>561</v>
      </c>
      <c r="DL37" s="200"/>
      <c r="DM37" s="378"/>
      <c r="DO37" s="395">
        <f>DO35/DO36</f>
        <v>1839.9391581591156</v>
      </c>
      <c r="DP37" s="395"/>
      <c r="DQ37" s="395">
        <f>DQ35/DQ36</f>
        <v>1936.7780612201216</v>
      </c>
      <c r="DR37" s="395"/>
      <c r="DS37" s="395">
        <f>DS35/DS36</f>
        <v>0.16839894762861132</v>
      </c>
      <c r="DT37" s="395"/>
      <c r="DU37" s="395">
        <f>DU35/DU36</f>
        <v>0.17130702248613811</v>
      </c>
      <c r="DV37" s="395"/>
      <c r="DW37" s="395">
        <f>DW35/DW36</f>
        <v>67.359579051444527</v>
      </c>
      <c r="DX37" s="395"/>
      <c r="DY37" s="395">
        <f>DY35/DY36</f>
        <v>68.522808994455247</v>
      </c>
      <c r="DZ37" s="200"/>
      <c r="EA37" s="380" t="s">
        <v>561</v>
      </c>
      <c r="EB37" s="200"/>
      <c r="EC37" s="378"/>
      <c r="EE37" s="203" t="s">
        <v>46</v>
      </c>
      <c r="EF37" s="202"/>
      <c r="EG37" s="207" t="s">
        <v>328</v>
      </c>
      <c r="EH37" s="202"/>
      <c r="EI37" s="207"/>
      <c r="EK37" s="203">
        <v>33.842765121759626</v>
      </c>
      <c r="EM37" s="203">
        <f>EM35/EM36</f>
        <v>0</v>
      </c>
      <c r="EN37" s="202"/>
      <c r="EO37" s="207" t="s">
        <v>629</v>
      </c>
      <c r="EP37" s="202"/>
      <c r="EQ37" s="207"/>
      <c r="ES37" s="209">
        <f>ES35/ES36</f>
        <v>2.7494108405341711E-2</v>
      </c>
      <c r="ET37" s="202"/>
      <c r="EU37" s="207" t="s">
        <v>460</v>
      </c>
      <c r="EV37" s="202"/>
      <c r="EW37" s="207"/>
      <c r="EY37" s="203" t="s">
        <v>46</v>
      </c>
      <c r="EZ37" s="202"/>
      <c r="FA37" s="207"/>
      <c r="FB37" s="202"/>
      <c r="FC37" s="207"/>
    </row>
    <row r="38" spans="1:159" x14ac:dyDescent="0.25">
      <c r="A38" s="198"/>
      <c r="B38" s="199"/>
      <c r="C38" s="383"/>
      <c r="D38" s="355"/>
      <c r="E38" s="383"/>
      <c r="F38" s="355"/>
      <c r="G38" s="383"/>
      <c r="H38" s="355"/>
      <c r="I38" s="383"/>
      <c r="J38" s="355"/>
      <c r="K38" s="383"/>
      <c r="L38" s="355"/>
      <c r="M38" s="383"/>
      <c r="N38" s="355"/>
      <c r="O38" s="355"/>
      <c r="P38" s="355"/>
      <c r="Q38" s="367"/>
      <c r="S38" s="383"/>
      <c r="T38" s="355"/>
      <c r="U38" s="383"/>
      <c r="V38" s="355"/>
      <c r="W38" s="383"/>
      <c r="X38" s="355"/>
      <c r="Y38" s="383"/>
      <c r="Z38" s="355"/>
      <c r="AA38" s="383"/>
      <c r="AB38" s="355"/>
      <c r="AC38" s="383"/>
      <c r="AD38" s="355"/>
      <c r="AE38" s="355"/>
      <c r="AF38" s="355"/>
      <c r="AG38" s="367"/>
      <c r="AI38" s="229"/>
      <c r="AJ38" s="229"/>
      <c r="AK38" s="229"/>
      <c r="AQ38" s="200"/>
      <c r="AS38" s="202"/>
      <c r="AU38" s="202"/>
      <c r="AV38" s="202"/>
      <c r="AW38" s="202"/>
      <c r="AX38" s="202"/>
      <c r="AY38" s="202"/>
      <c r="AZ38" s="199"/>
      <c r="BB38" s="200"/>
      <c r="BC38" s="202"/>
      <c r="BD38" s="202"/>
      <c r="BE38" s="202"/>
      <c r="BF38" s="202"/>
      <c r="BG38" s="202"/>
      <c r="BH38" s="202"/>
      <c r="BI38" s="202"/>
      <c r="BJ38" s="202"/>
      <c r="BK38" s="199"/>
      <c r="BM38" s="200"/>
      <c r="BO38" s="202"/>
      <c r="BQ38" s="202"/>
      <c r="BR38" s="202"/>
      <c r="BS38" s="202"/>
      <c r="BT38" s="202"/>
      <c r="BU38" s="199"/>
      <c r="BW38" s="200"/>
      <c r="BX38" s="202"/>
      <c r="BY38" s="202"/>
      <c r="BZ38" s="202"/>
      <c r="CA38" s="202"/>
      <c r="CB38" s="202"/>
      <c r="CC38" s="202"/>
      <c r="CD38" s="202"/>
      <c r="CE38" s="199"/>
      <c r="CG38" s="202"/>
      <c r="CH38" s="202"/>
      <c r="CI38" s="202"/>
      <c r="CJ38" s="202"/>
      <c r="CK38" s="199"/>
      <c r="CM38" s="200"/>
      <c r="CN38" s="202"/>
      <c r="CO38" s="202"/>
      <c r="CP38" s="202"/>
      <c r="CQ38" s="199"/>
      <c r="CS38" s="200"/>
      <c r="CT38" s="202"/>
      <c r="CU38" s="202"/>
      <c r="CV38" s="202"/>
      <c r="CW38" s="199"/>
      <c r="DA38" s="355"/>
      <c r="DC38" s="200"/>
      <c r="DE38" s="200"/>
      <c r="DF38" s="200"/>
      <c r="DG38" s="200"/>
      <c r="DI38" s="200"/>
      <c r="DJ38" s="200"/>
      <c r="DK38" s="200"/>
      <c r="DL38" s="200"/>
      <c r="DM38" s="378"/>
      <c r="DQ38" s="355"/>
      <c r="DS38" s="200"/>
      <c r="DU38" s="200"/>
      <c r="DV38" s="200"/>
      <c r="DW38" s="200"/>
      <c r="DY38" s="200"/>
      <c r="DZ38" s="200"/>
      <c r="EA38" s="200"/>
      <c r="EB38" s="200"/>
      <c r="EC38" s="378"/>
      <c r="EE38" s="200"/>
      <c r="EF38" s="202"/>
      <c r="EG38" s="202"/>
      <c r="EH38" s="202"/>
      <c r="EI38" s="199"/>
      <c r="EK38" s="200"/>
      <c r="EM38" s="200"/>
      <c r="EN38" s="202"/>
      <c r="EO38" s="202"/>
      <c r="EP38" s="202"/>
      <c r="EQ38" s="199"/>
      <c r="ES38" s="200"/>
      <c r="ET38" s="202"/>
      <c r="EU38" s="202"/>
      <c r="EV38" s="202"/>
      <c r="EW38" s="199"/>
      <c r="EY38" s="200"/>
      <c r="EZ38" s="202"/>
      <c r="FA38" s="202"/>
      <c r="FB38" s="202"/>
      <c r="FC38" s="199"/>
    </row>
    <row r="39" spans="1:159" x14ac:dyDescent="0.25">
      <c r="A39" s="198" t="s">
        <v>791</v>
      </c>
      <c r="B39" s="351"/>
      <c r="C39" s="355"/>
      <c r="D39" s="355"/>
      <c r="E39" s="355"/>
      <c r="F39" s="355"/>
      <c r="G39" s="355"/>
      <c r="H39" s="355"/>
      <c r="I39" s="355"/>
      <c r="J39" s="355"/>
      <c r="K39" s="355"/>
      <c r="L39" s="355"/>
      <c r="M39" s="355"/>
      <c r="N39" s="355"/>
      <c r="O39" s="355"/>
      <c r="P39" s="355"/>
      <c r="Q39" s="352"/>
      <c r="S39" s="355"/>
      <c r="T39" s="355"/>
      <c r="U39" s="355"/>
      <c r="V39" s="355"/>
      <c r="W39" s="355"/>
      <c r="X39" s="355"/>
      <c r="Y39" s="355"/>
      <c r="Z39" s="355"/>
      <c r="AA39" s="355"/>
      <c r="AB39" s="355"/>
      <c r="AC39" s="355"/>
      <c r="AD39" s="355"/>
      <c r="AE39" s="355"/>
      <c r="AF39" s="355"/>
      <c r="AG39" s="352"/>
      <c r="AI39" s="229"/>
      <c r="AJ39" s="229"/>
      <c r="AK39" s="229"/>
      <c r="AQ39" s="200"/>
      <c r="AS39" s="202"/>
      <c r="AU39" s="202"/>
      <c r="AV39" s="202"/>
      <c r="AW39" s="202"/>
      <c r="AX39" s="202"/>
      <c r="AY39" s="202"/>
      <c r="AZ39" s="385"/>
      <c r="BB39" s="200"/>
      <c r="BC39" s="202"/>
      <c r="BD39" s="202"/>
      <c r="BE39" s="202"/>
      <c r="BF39" s="202"/>
      <c r="BG39" s="202"/>
      <c r="BH39" s="202"/>
      <c r="BI39" s="202"/>
      <c r="BJ39" s="202"/>
      <c r="BK39" s="385"/>
      <c r="BM39" s="200"/>
      <c r="BO39" s="202"/>
      <c r="BQ39" s="202"/>
      <c r="BR39" s="202"/>
      <c r="BS39" s="202"/>
      <c r="BT39" s="202"/>
      <c r="BU39" s="385"/>
      <c r="BW39" s="200"/>
      <c r="BX39" s="202"/>
      <c r="BY39" s="202"/>
      <c r="BZ39" s="202"/>
      <c r="CA39" s="202"/>
      <c r="CB39" s="202"/>
      <c r="CC39" s="202"/>
      <c r="CD39" s="202"/>
      <c r="CE39" s="385"/>
      <c r="CG39" s="202"/>
      <c r="CH39" s="202"/>
      <c r="CI39" s="202"/>
      <c r="CJ39" s="202"/>
      <c r="CK39" s="385"/>
      <c r="CM39" s="200"/>
      <c r="CN39" s="202"/>
      <c r="CO39" s="202"/>
      <c r="CP39" s="202"/>
      <c r="CQ39" s="385"/>
      <c r="CS39" s="200"/>
      <c r="CT39" s="202"/>
      <c r="CU39" s="202"/>
      <c r="CV39" s="202"/>
      <c r="CW39" s="385"/>
      <c r="CY39" s="200"/>
      <c r="DA39" s="355"/>
      <c r="DC39" s="200"/>
      <c r="DE39" s="200"/>
      <c r="DF39" s="200"/>
      <c r="DG39" s="200"/>
      <c r="DI39" s="200"/>
      <c r="DJ39" s="200"/>
      <c r="DK39" s="200"/>
      <c r="DL39" s="200"/>
      <c r="DM39" s="199"/>
      <c r="DO39" s="200"/>
      <c r="DQ39" s="355"/>
      <c r="DS39" s="200"/>
      <c r="DU39" s="200"/>
      <c r="DV39" s="200"/>
      <c r="DW39" s="200"/>
      <c r="DY39" s="200"/>
      <c r="DZ39" s="200"/>
      <c r="EA39" s="200"/>
      <c r="EB39" s="200"/>
      <c r="EC39" s="199"/>
      <c r="EE39" s="200"/>
      <c r="EF39" s="202"/>
      <c r="EG39" s="202"/>
      <c r="EH39" s="202"/>
      <c r="EI39" s="385"/>
      <c r="EK39" s="200"/>
      <c r="EM39" s="200"/>
      <c r="EN39" s="202"/>
      <c r="EO39" s="202"/>
      <c r="EP39" s="202"/>
      <c r="EQ39" s="385"/>
      <c r="ES39" s="200"/>
      <c r="ET39" s="202"/>
      <c r="EU39" s="202"/>
      <c r="EV39" s="202"/>
      <c r="EW39" s="385"/>
      <c r="EY39" s="200"/>
      <c r="EZ39" s="202"/>
      <c r="FA39" s="202"/>
      <c r="FB39" s="202"/>
      <c r="FC39" s="385"/>
    </row>
    <row r="40" spans="1:159" x14ac:dyDescent="0.25">
      <c r="A40" s="198"/>
      <c r="B40" s="199" t="s">
        <v>417</v>
      </c>
      <c r="C40" s="355" t="s">
        <v>46</v>
      </c>
      <c r="D40" s="355"/>
      <c r="E40" s="355" t="s">
        <v>46</v>
      </c>
      <c r="F40" s="355"/>
      <c r="G40" s="355" t="s">
        <v>46</v>
      </c>
      <c r="H40" s="355"/>
      <c r="I40" s="355" t="s">
        <v>46</v>
      </c>
      <c r="J40" s="355"/>
      <c r="K40" s="355" t="s">
        <v>46</v>
      </c>
      <c r="L40" s="355"/>
      <c r="M40" s="355" t="s">
        <v>46</v>
      </c>
      <c r="N40" s="355"/>
      <c r="O40" s="355" t="s">
        <v>46</v>
      </c>
      <c r="P40" s="355"/>
      <c r="Q40" s="355"/>
      <c r="S40" s="355" t="s">
        <v>46</v>
      </c>
      <c r="T40" s="355"/>
      <c r="U40" s="355" t="s">
        <v>46</v>
      </c>
      <c r="V40" s="355"/>
      <c r="W40" s="355" t="s">
        <v>46</v>
      </c>
      <c r="X40" s="355"/>
      <c r="Y40" s="355" t="s">
        <v>46</v>
      </c>
      <c r="Z40" s="355"/>
      <c r="AA40" s="355" t="s">
        <v>46</v>
      </c>
      <c r="AB40" s="355"/>
      <c r="AC40" s="355" t="s">
        <v>46</v>
      </c>
      <c r="AD40" s="355"/>
      <c r="AE40" s="355" t="s">
        <v>46</v>
      </c>
      <c r="AF40" s="355"/>
      <c r="AG40" s="355"/>
      <c r="AI40" s="394" t="s">
        <v>46</v>
      </c>
      <c r="AJ40" s="394"/>
      <c r="AK40" s="394" t="s">
        <v>46</v>
      </c>
      <c r="AM40" s="202" t="s">
        <v>46</v>
      </c>
      <c r="AN40" s="202"/>
      <c r="AO40" s="378"/>
      <c r="AQ40" s="200" t="s">
        <v>46</v>
      </c>
      <c r="AS40" s="200" t="s">
        <v>46</v>
      </c>
      <c r="AU40" s="200" t="s">
        <v>46</v>
      </c>
      <c r="AV40" s="202"/>
      <c r="AW40" s="202"/>
      <c r="AX40" s="202"/>
      <c r="AY40" s="202"/>
      <c r="AZ40" s="200"/>
      <c r="BB40" s="200" t="s">
        <v>46</v>
      </c>
      <c r="BC40" s="202"/>
      <c r="BD40" s="200" t="s">
        <v>46</v>
      </c>
      <c r="BE40" s="202"/>
      <c r="BF40" s="200" t="s">
        <v>46</v>
      </c>
      <c r="BG40" s="202"/>
      <c r="BH40" s="202"/>
      <c r="BI40" s="202"/>
      <c r="BJ40" s="202"/>
      <c r="BK40" s="200"/>
      <c r="BM40" s="200" t="s">
        <v>46</v>
      </c>
      <c r="BO40" s="200" t="s">
        <v>46</v>
      </c>
      <c r="BQ40" s="200" t="s">
        <v>46</v>
      </c>
      <c r="BR40" s="202"/>
      <c r="BS40" s="202"/>
      <c r="BT40" s="202"/>
      <c r="BU40" s="200"/>
      <c r="BW40" s="200" t="s">
        <v>46</v>
      </c>
      <c r="BY40" s="200" t="s">
        <v>46</v>
      </c>
      <c r="CA40" s="200" t="s">
        <v>46</v>
      </c>
      <c r="CB40" s="202"/>
      <c r="CC40" s="202"/>
      <c r="CD40" s="202"/>
      <c r="CE40" s="200"/>
      <c r="CG40" s="200" t="s">
        <v>46</v>
      </c>
      <c r="CH40" s="202"/>
      <c r="CI40" s="202"/>
      <c r="CJ40" s="202"/>
      <c r="CK40" s="200"/>
      <c r="CM40" s="200">
        <v>700</v>
      </c>
      <c r="CN40" s="202"/>
      <c r="CO40" s="202" t="s">
        <v>741</v>
      </c>
      <c r="CP40" s="202"/>
      <c r="CQ40" s="200"/>
      <c r="CS40" s="200" t="s">
        <v>46</v>
      </c>
      <c r="CT40" s="202"/>
      <c r="CU40" s="202" t="s">
        <v>46</v>
      </c>
      <c r="CV40" s="202"/>
      <c r="CW40" s="200"/>
      <c r="CY40" s="379">
        <v>1958447.1468427251</v>
      </c>
      <c r="CZ40" s="200"/>
      <c r="DA40" s="379">
        <v>1958447.1468427251</v>
      </c>
      <c r="DB40" s="200"/>
      <c r="DC40" s="379">
        <v>1958447.1468427251</v>
      </c>
      <c r="DD40" s="200"/>
      <c r="DE40" s="379">
        <v>1958447.1468427251</v>
      </c>
      <c r="DF40" s="200"/>
      <c r="DG40" s="379">
        <v>1958447.1468427251</v>
      </c>
      <c r="DH40" s="200"/>
      <c r="DI40" s="379">
        <v>1958447.1468427251</v>
      </c>
      <c r="DJ40" s="200"/>
      <c r="DK40" s="380" t="s">
        <v>328</v>
      </c>
      <c r="DL40" s="200"/>
      <c r="DM40" s="355"/>
      <c r="DO40" s="379">
        <v>4852440.3001432847</v>
      </c>
      <c r="DP40" s="200"/>
      <c r="DQ40" s="379">
        <v>4852440.3001432847</v>
      </c>
      <c r="DR40" s="379"/>
      <c r="DS40" s="379">
        <v>4852440.3001432847</v>
      </c>
      <c r="DT40" s="200"/>
      <c r="DU40" s="379">
        <v>4852440.3001432847</v>
      </c>
      <c r="DV40" s="200"/>
      <c r="DW40" s="379">
        <v>4852440.3001432847</v>
      </c>
      <c r="DX40" s="200"/>
      <c r="DY40" s="379">
        <v>4852440.3001432847</v>
      </c>
      <c r="DZ40" s="200"/>
      <c r="EA40" s="380" t="s">
        <v>328</v>
      </c>
      <c r="EB40" s="200"/>
      <c r="EC40" s="355"/>
      <c r="EE40" s="200" t="s">
        <v>46</v>
      </c>
      <c r="EF40" s="202"/>
      <c r="EG40" s="200" t="s">
        <v>46</v>
      </c>
      <c r="EH40" s="202"/>
      <c r="EI40" s="202"/>
      <c r="EK40" s="200">
        <v>2144491</v>
      </c>
      <c r="EM40" s="200"/>
      <c r="EN40" s="202"/>
      <c r="EO40" s="200" t="s">
        <v>627</v>
      </c>
      <c r="EP40" s="202"/>
      <c r="EQ40" s="202" t="s">
        <v>686</v>
      </c>
      <c r="ES40" s="200">
        <f>(2200+2500)/2</f>
        <v>2350</v>
      </c>
      <c r="ET40" s="202"/>
      <c r="EU40" s="200" t="s">
        <v>647</v>
      </c>
      <c r="EV40" s="202"/>
      <c r="EW40" s="202"/>
      <c r="EY40" s="200" t="s">
        <v>46</v>
      </c>
      <c r="EZ40" s="202"/>
      <c r="FA40" s="200"/>
      <c r="FB40" s="202"/>
      <c r="FC40" s="202"/>
    </row>
    <row r="41" spans="1:159" x14ac:dyDescent="0.25">
      <c r="A41" s="198"/>
      <c r="B41" s="210" t="s">
        <v>418</v>
      </c>
      <c r="C41" s="381" t="s">
        <v>46</v>
      </c>
      <c r="D41" s="381"/>
      <c r="E41" s="381" t="s">
        <v>46</v>
      </c>
      <c r="F41" s="381"/>
      <c r="G41" s="381" t="s">
        <v>46</v>
      </c>
      <c r="H41" s="381"/>
      <c r="I41" s="381" t="s">
        <v>46</v>
      </c>
      <c r="J41" s="381"/>
      <c r="K41" s="381" t="s">
        <v>46</v>
      </c>
      <c r="L41" s="381"/>
      <c r="M41" s="381" t="s">
        <v>46</v>
      </c>
      <c r="N41" s="355"/>
      <c r="O41" s="381" t="s">
        <v>46</v>
      </c>
      <c r="P41" s="355"/>
      <c r="Q41" s="381"/>
      <c r="S41" s="381" t="s">
        <v>46</v>
      </c>
      <c r="T41" s="355"/>
      <c r="U41" s="381" t="s">
        <v>46</v>
      </c>
      <c r="V41" s="355"/>
      <c r="W41" s="381" t="s">
        <v>46</v>
      </c>
      <c r="X41" s="355"/>
      <c r="Y41" s="381" t="s">
        <v>46</v>
      </c>
      <c r="Z41" s="355"/>
      <c r="AA41" s="381" t="s">
        <v>46</v>
      </c>
      <c r="AB41" s="355"/>
      <c r="AC41" s="381" t="s">
        <v>46</v>
      </c>
      <c r="AD41" s="355"/>
      <c r="AE41" s="381" t="s">
        <v>46</v>
      </c>
      <c r="AF41" s="355"/>
      <c r="AG41" s="381"/>
      <c r="AI41" s="396" t="s">
        <v>46</v>
      </c>
      <c r="AJ41" s="394"/>
      <c r="AK41" s="396" t="s">
        <v>46</v>
      </c>
      <c r="AM41" s="211" t="s">
        <v>46</v>
      </c>
      <c r="AN41" s="202"/>
      <c r="AO41" s="382"/>
      <c r="AQ41" s="212" t="s">
        <v>46</v>
      </c>
      <c r="AS41" s="212" t="s">
        <v>46</v>
      </c>
      <c r="AU41" s="212" t="s">
        <v>46</v>
      </c>
      <c r="AV41" s="202"/>
      <c r="AW41" s="202"/>
      <c r="AX41" s="211"/>
      <c r="AY41" s="202"/>
      <c r="AZ41" s="212"/>
      <c r="BB41" s="212" t="s">
        <v>46</v>
      </c>
      <c r="BC41" s="202"/>
      <c r="BD41" s="212" t="s">
        <v>46</v>
      </c>
      <c r="BE41" s="202"/>
      <c r="BF41" s="212" t="s">
        <v>46</v>
      </c>
      <c r="BG41" s="202"/>
      <c r="BH41" s="202"/>
      <c r="BI41" s="211"/>
      <c r="BJ41" s="202"/>
      <c r="BK41" s="212"/>
      <c r="BM41" s="212" t="s">
        <v>46</v>
      </c>
      <c r="BO41" s="212" t="s">
        <v>46</v>
      </c>
      <c r="BQ41" s="212" t="s">
        <v>46</v>
      </c>
      <c r="BR41" s="202"/>
      <c r="BS41" s="211"/>
      <c r="BT41" s="202"/>
      <c r="BU41" s="212"/>
      <c r="BW41" s="212" t="s">
        <v>46</v>
      </c>
      <c r="BY41" s="212" t="s">
        <v>46</v>
      </c>
      <c r="CA41" s="212" t="s">
        <v>46</v>
      </c>
      <c r="CB41" s="202"/>
      <c r="CC41" s="211"/>
      <c r="CD41" s="202"/>
      <c r="CE41" s="212"/>
      <c r="CG41" s="212" t="s">
        <v>46</v>
      </c>
      <c r="CH41" s="202"/>
      <c r="CI41" s="211"/>
      <c r="CJ41" s="202"/>
      <c r="CK41" s="212"/>
      <c r="CM41" s="212">
        <v>63650</v>
      </c>
      <c r="CN41" s="202"/>
      <c r="CO41" s="211" t="s">
        <v>742</v>
      </c>
      <c r="CP41" s="202"/>
      <c r="CQ41" s="212"/>
      <c r="CS41" s="212" t="s">
        <v>46</v>
      </c>
      <c r="CT41" s="202"/>
      <c r="CU41" s="211" t="s">
        <v>46</v>
      </c>
      <c r="CV41" s="202"/>
      <c r="CW41" s="212"/>
      <c r="CY41" s="212">
        <v>3142.8563709375003</v>
      </c>
      <c r="CZ41" s="200"/>
      <c r="DA41" s="212">
        <v>2985.7135523906254</v>
      </c>
      <c r="DB41" s="200"/>
      <c r="DC41" s="212">
        <v>34920626.34375</v>
      </c>
      <c r="DD41" s="200"/>
      <c r="DE41" s="212">
        <v>33174595.026562501</v>
      </c>
      <c r="DF41" s="200"/>
      <c r="DG41" s="212">
        <v>87301.565859374998</v>
      </c>
      <c r="DH41" s="200"/>
      <c r="DI41" s="212">
        <v>82936.487566406257</v>
      </c>
      <c r="DJ41" s="200"/>
      <c r="DK41" s="212" t="s">
        <v>560</v>
      </c>
      <c r="DL41" s="200"/>
      <c r="DM41" s="212"/>
      <c r="DO41" s="212">
        <v>3142.8563709375003</v>
      </c>
      <c r="DP41" s="200"/>
      <c r="DQ41" s="212">
        <v>2985.7135523906254</v>
      </c>
      <c r="DR41" s="200"/>
      <c r="DS41" s="212">
        <v>34920626.34375</v>
      </c>
      <c r="DT41" s="200"/>
      <c r="DU41" s="212">
        <v>33174595.026562501</v>
      </c>
      <c r="DV41" s="200"/>
      <c r="DW41" s="212">
        <v>87301.565859374998</v>
      </c>
      <c r="DX41" s="200"/>
      <c r="DY41" s="212">
        <v>82936.487566406257</v>
      </c>
      <c r="DZ41" s="200"/>
      <c r="EA41" s="212" t="s">
        <v>560</v>
      </c>
      <c r="EB41" s="200"/>
      <c r="EC41" s="212"/>
      <c r="EE41" s="212" t="s">
        <v>46</v>
      </c>
      <c r="EF41" s="202"/>
      <c r="EG41" s="212" t="s">
        <v>46</v>
      </c>
      <c r="EH41" s="202"/>
      <c r="EI41" s="211"/>
      <c r="EK41" s="212">
        <v>63650</v>
      </c>
      <c r="EM41" s="212">
        <v>13338</v>
      </c>
      <c r="EN41" s="202"/>
      <c r="EO41" s="212" t="s">
        <v>610</v>
      </c>
      <c r="EP41" s="202"/>
      <c r="EQ41" s="213" t="s">
        <v>553</v>
      </c>
      <c r="ES41" s="212">
        <v>63650</v>
      </c>
      <c r="ET41" s="202"/>
      <c r="EU41" s="212" t="s">
        <v>647</v>
      </c>
      <c r="EV41" s="202"/>
      <c r="EW41" s="213"/>
      <c r="EY41" s="212" t="s">
        <v>46</v>
      </c>
      <c r="EZ41" s="202"/>
      <c r="FA41" s="212"/>
      <c r="FB41" s="202"/>
      <c r="FC41" s="213"/>
    </row>
    <row r="42" spans="1:159" x14ac:dyDescent="0.25">
      <c r="A42" s="198"/>
      <c r="B42" s="199" t="s">
        <v>420</v>
      </c>
      <c r="C42" s="383">
        <f>288.335446875+1080</f>
        <v>1368.3354468749999</v>
      </c>
      <c r="D42" s="355"/>
      <c r="E42" s="383">
        <f>273.91867453125+702</f>
        <v>975.91867453124996</v>
      </c>
      <c r="F42" s="355"/>
      <c r="G42" s="383">
        <f>3203727.1875+12000000</f>
        <v>15203727.1875</v>
      </c>
      <c r="H42" s="355"/>
      <c r="I42" s="383">
        <f>3043540.828125+7800000</f>
        <v>10843540.828125</v>
      </c>
      <c r="J42" s="355"/>
      <c r="K42" s="383">
        <f>8009.31796875+24000</f>
        <v>32009.317968750001</v>
      </c>
      <c r="L42" s="355"/>
      <c r="M42" s="383">
        <f>7608.8520703125+12000</f>
        <v>19608.8520703125</v>
      </c>
      <c r="N42" s="355"/>
      <c r="O42" s="355" t="s">
        <v>532</v>
      </c>
      <c r="P42" s="355"/>
      <c r="Q42" s="367"/>
      <c r="S42" s="397">
        <f>3142.8563709375+(12960/2)</f>
        <v>9622.8563709374994</v>
      </c>
      <c r="T42" s="398"/>
      <c r="U42" s="397">
        <f>2985.71355239063+(8424/2)</f>
        <v>7197.71355239063</v>
      </c>
      <c r="V42" s="398"/>
      <c r="W42" s="397">
        <f>34920626.34375+(144000000/2)</f>
        <v>106920626.34375</v>
      </c>
      <c r="X42" s="398"/>
      <c r="Y42" s="397">
        <f>33174595.0265625+(93600000/2)</f>
        <v>79974595.026562497</v>
      </c>
      <c r="Z42" s="398"/>
      <c r="AA42" s="397">
        <f>87301.565859375+(288000/2)</f>
        <v>231301.565859375</v>
      </c>
      <c r="AB42" s="398"/>
      <c r="AC42" s="397">
        <f>82936.4875664063+(144000/2)</f>
        <v>154936.48756640631</v>
      </c>
      <c r="AD42" s="355"/>
      <c r="AE42" s="355" t="s">
        <v>532</v>
      </c>
      <c r="AF42" s="355"/>
      <c r="AG42" s="367"/>
      <c r="AI42" s="394">
        <f>216.078311571314+(12000/2)</f>
        <v>6216.0783115713139</v>
      </c>
      <c r="AJ42" s="394"/>
      <c r="AK42" s="394">
        <f>44.5117846113282+(816/2)</f>
        <v>452.51178461132821</v>
      </c>
      <c r="AM42" s="202" t="s">
        <v>458</v>
      </c>
      <c r="AN42" s="202"/>
      <c r="AO42" s="385"/>
      <c r="AQ42" s="203" t="s">
        <v>46</v>
      </c>
      <c r="AS42" s="203" t="s">
        <v>46</v>
      </c>
      <c r="AU42" s="203" t="s">
        <v>46</v>
      </c>
      <c r="AV42" s="202"/>
      <c r="AW42" s="202"/>
      <c r="AX42" s="202"/>
      <c r="AY42" s="202"/>
      <c r="AZ42" s="199"/>
      <c r="BB42" s="203" t="s">
        <v>46</v>
      </c>
      <c r="BC42" s="202"/>
      <c r="BD42" s="203" t="s">
        <v>46</v>
      </c>
      <c r="BE42" s="202"/>
      <c r="BF42" s="203" t="s">
        <v>46</v>
      </c>
      <c r="BG42" s="202"/>
      <c r="BH42" s="202"/>
      <c r="BI42" s="202"/>
      <c r="BJ42" s="202"/>
      <c r="BK42" s="199"/>
      <c r="BM42" s="203" t="s">
        <v>46</v>
      </c>
      <c r="BO42" s="203" t="s">
        <v>46</v>
      </c>
      <c r="BQ42" s="203" t="s">
        <v>46</v>
      </c>
      <c r="BR42" s="202"/>
      <c r="BS42" s="202"/>
      <c r="BT42" s="202"/>
      <c r="BU42" s="199"/>
      <c r="BW42" s="203" t="s">
        <v>46</v>
      </c>
      <c r="BY42" s="203" t="s">
        <v>46</v>
      </c>
      <c r="CA42" s="203" t="s">
        <v>46</v>
      </c>
      <c r="CB42" s="202"/>
      <c r="CC42" s="202"/>
      <c r="CD42" s="202"/>
      <c r="CE42" s="199"/>
      <c r="CG42" s="203" t="s">
        <v>46</v>
      </c>
      <c r="CH42" s="202"/>
      <c r="CI42" s="202"/>
      <c r="CJ42" s="202"/>
      <c r="CK42" s="199"/>
      <c r="CM42" s="209">
        <f>CM40/CM41</f>
        <v>1.0997643362136685E-2</v>
      </c>
      <c r="CN42" s="202"/>
      <c r="CO42" s="202" t="s">
        <v>743</v>
      </c>
      <c r="CP42" s="202"/>
      <c r="CQ42" s="199"/>
      <c r="CS42" s="203" t="s">
        <v>46</v>
      </c>
      <c r="CT42" s="202"/>
      <c r="CU42" s="207" t="s">
        <v>46</v>
      </c>
      <c r="CV42" s="202"/>
      <c r="CW42" s="199"/>
      <c r="CY42" s="395">
        <f>CY40/CY41</f>
        <v>623.1424270459197</v>
      </c>
      <c r="CZ42" s="395"/>
      <c r="DA42" s="395">
        <f>DA40/DA41</f>
        <v>655.93939689044169</v>
      </c>
      <c r="DB42" s="395"/>
      <c r="DC42" s="395">
        <f>DC40/DC41</f>
        <v>5.6082818434132778E-2</v>
      </c>
      <c r="DD42" s="395"/>
      <c r="DE42" s="395">
        <f>DE40/DE41</f>
        <v>5.9034545720139761E-2</v>
      </c>
      <c r="DF42" s="395"/>
      <c r="DG42" s="395">
        <f>DG40/DG41</f>
        <v>22.433127373653111</v>
      </c>
      <c r="DH42" s="395"/>
      <c r="DI42" s="395">
        <f>DI40/DI41</f>
        <v>23.613818288055903</v>
      </c>
      <c r="DJ42" s="200"/>
      <c r="DK42" s="380" t="s">
        <v>561</v>
      </c>
      <c r="DL42" s="200"/>
      <c r="DM42" s="378"/>
      <c r="DO42" s="395">
        <f>DO40/DO41</f>
        <v>1543.9586565312316</v>
      </c>
      <c r="DP42" s="395"/>
      <c r="DQ42" s="395">
        <f>DQ40/DQ41</f>
        <v>1625.2196384539279</v>
      </c>
      <c r="DR42" s="395"/>
      <c r="DS42" s="395">
        <f>DS40/DS41</f>
        <v>0.13895627908781086</v>
      </c>
      <c r="DT42" s="395"/>
      <c r="DU42" s="395">
        <f>DU40/DU41</f>
        <v>0.14626976746085352</v>
      </c>
      <c r="DV42" s="395"/>
      <c r="DW42" s="395">
        <f>DW40/DW41</f>
        <v>55.582511635124341</v>
      </c>
      <c r="DX42" s="395"/>
      <c r="DY42" s="395">
        <f>DY40/DY41</f>
        <v>58.507906984341403</v>
      </c>
      <c r="DZ42" s="200"/>
      <c r="EA42" s="380" t="s">
        <v>561</v>
      </c>
      <c r="EB42" s="200"/>
      <c r="EC42" s="378"/>
      <c r="EE42" s="203" t="s">
        <v>46</v>
      </c>
      <c r="EF42" s="202"/>
      <c r="EG42" s="207" t="s">
        <v>328</v>
      </c>
      <c r="EH42" s="202"/>
      <c r="EI42" s="207"/>
      <c r="EK42" s="203">
        <v>33.691924587588375</v>
      </c>
      <c r="EM42" s="203">
        <f>EM40/EM41</f>
        <v>0</v>
      </c>
      <c r="EN42" s="202"/>
      <c r="EO42" s="207" t="s">
        <v>629</v>
      </c>
      <c r="EP42" s="202"/>
      <c r="EQ42" s="207"/>
      <c r="ES42" s="209">
        <f>ES40/ES41</f>
        <v>3.6920659858601726E-2</v>
      </c>
      <c r="ET42" s="202"/>
      <c r="EU42" s="207" t="s">
        <v>460</v>
      </c>
      <c r="EV42" s="202"/>
      <c r="EW42" s="207"/>
      <c r="EY42" s="203" t="s">
        <v>46</v>
      </c>
      <c r="EZ42" s="202"/>
      <c r="FA42" s="207"/>
      <c r="FB42" s="202"/>
      <c r="FC42" s="207"/>
    </row>
    <row r="43" spans="1:159" x14ac:dyDescent="0.25">
      <c r="A43" s="198"/>
      <c r="B43" s="199"/>
      <c r="C43" s="355"/>
      <c r="D43" s="355"/>
      <c r="E43" s="355"/>
      <c r="F43" s="355"/>
      <c r="G43" s="355"/>
      <c r="H43" s="355"/>
      <c r="I43" s="355"/>
      <c r="J43" s="355"/>
      <c r="K43" s="355"/>
      <c r="L43" s="355"/>
      <c r="M43" s="355"/>
      <c r="N43" s="355"/>
      <c r="O43" s="355"/>
      <c r="P43" s="355"/>
      <c r="Q43" s="355"/>
      <c r="S43" s="400" t="s">
        <v>527</v>
      </c>
      <c r="T43" s="358"/>
      <c r="U43" s="358"/>
      <c r="V43" s="358"/>
      <c r="W43" s="358"/>
      <c r="X43" s="358"/>
      <c r="Y43" s="358"/>
      <c r="Z43" s="358"/>
      <c r="AA43" s="358"/>
      <c r="AB43" s="358"/>
      <c r="AC43" s="358"/>
      <c r="AD43" s="358"/>
      <c r="AE43" s="358"/>
      <c r="AF43" s="358"/>
      <c r="AG43" s="358"/>
      <c r="AQ43" s="200"/>
      <c r="AS43" s="202"/>
      <c r="AU43" s="202"/>
      <c r="AV43" s="202"/>
      <c r="AW43" s="202"/>
      <c r="AX43" s="202"/>
      <c r="AY43" s="202"/>
      <c r="AZ43" s="199"/>
      <c r="BB43" s="200"/>
      <c r="BC43" s="202"/>
      <c r="BD43" s="202"/>
      <c r="BE43" s="202"/>
      <c r="BF43" s="202"/>
      <c r="BG43" s="202"/>
      <c r="BH43" s="202"/>
      <c r="BI43" s="202"/>
      <c r="BJ43" s="202"/>
      <c r="BK43" s="199"/>
      <c r="BM43" s="200"/>
      <c r="BO43" s="202"/>
      <c r="BQ43" s="202"/>
      <c r="BR43" s="202"/>
      <c r="BS43" s="202"/>
      <c r="BT43" s="202"/>
      <c r="BU43" s="199"/>
      <c r="BW43" s="200"/>
      <c r="BX43" s="202"/>
      <c r="BY43" s="202"/>
      <c r="BZ43" s="202"/>
      <c r="CA43" s="202"/>
      <c r="CB43" s="202"/>
      <c r="CC43" s="202"/>
      <c r="CD43" s="202"/>
      <c r="CE43" s="199"/>
      <c r="CG43" s="200"/>
      <c r="CH43" s="202"/>
      <c r="CI43" s="202"/>
      <c r="CJ43" s="202"/>
      <c r="CK43" s="199"/>
      <c r="CM43" s="200"/>
      <c r="CN43" s="202"/>
      <c r="CO43" s="202"/>
      <c r="CP43" s="202"/>
      <c r="CQ43" s="199"/>
      <c r="CS43" s="200"/>
      <c r="CT43" s="202"/>
      <c r="CU43" s="202"/>
      <c r="CV43" s="202"/>
      <c r="CW43" s="199"/>
      <c r="CY43" s="386"/>
      <c r="CZ43" s="200"/>
      <c r="DA43" s="200"/>
      <c r="DB43" s="200"/>
      <c r="DC43" s="380"/>
      <c r="DD43" s="200"/>
      <c r="DE43" s="200"/>
      <c r="DF43" s="200"/>
      <c r="DG43" s="380"/>
      <c r="DH43" s="200"/>
      <c r="DI43" s="200"/>
      <c r="DJ43" s="200"/>
      <c r="DK43" s="200"/>
      <c r="DL43" s="200"/>
      <c r="DM43" s="378"/>
      <c r="DO43" s="386"/>
      <c r="DP43" s="200"/>
      <c r="DQ43" s="200"/>
      <c r="DR43" s="200"/>
      <c r="DS43" s="380"/>
      <c r="DT43" s="200"/>
      <c r="DU43" s="200"/>
      <c r="DV43" s="200"/>
      <c r="DW43" s="380"/>
      <c r="DX43" s="200"/>
      <c r="DY43" s="200"/>
      <c r="DZ43" s="200"/>
      <c r="EA43" s="200"/>
      <c r="EB43" s="200"/>
      <c r="EC43" s="378"/>
      <c r="EE43" s="200"/>
      <c r="EF43" s="202"/>
      <c r="EG43" s="202"/>
      <c r="EH43" s="202"/>
      <c r="EI43" s="199"/>
      <c r="EK43" s="200"/>
      <c r="EM43" s="202"/>
      <c r="EN43" s="202"/>
      <c r="EO43" s="202"/>
      <c r="EP43" s="202"/>
      <c r="EQ43" s="199"/>
      <c r="ES43" s="200"/>
      <c r="ET43" s="202"/>
      <c r="EU43" s="202"/>
      <c r="EV43" s="202"/>
      <c r="EW43" s="199"/>
      <c r="EY43" s="200"/>
      <c r="EZ43" s="202"/>
      <c r="FA43" s="202"/>
      <c r="FB43" s="202"/>
      <c r="FC43" s="199"/>
    </row>
    <row r="44" spans="1:159" x14ac:dyDescent="0.25">
      <c r="A44" s="198" t="s">
        <v>425</v>
      </c>
      <c r="B44" s="351"/>
      <c r="C44" s="400" t="s">
        <v>527</v>
      </c>
      <c r="D44" s="358"/>
      <c r="E44" s="358"/>
      <c r="F44" s="358"/>
      <c r="G44" s="358"/>
      <c r="H44" s="358"/>
      <c r="I44" s="358"/>
      <c r="J44" s="358"/>
      <c r="K44" s="358"/>
      <c r="L44" s="358"/>
      <c r="M44" s="358"/>
      <c r="N44" s="358"/>
      <c r="O44" s="358"/>
      <c r="P44" s="358"/>
      <c r="Q44" s="358"/>
      <c r="S44" s="400" t="s">
        <v>528</v>
      </c>
      <c r="T44" s="358"/>
      <c r="U44" s="358"/>
      <c r="V44" s="358"/>
      <c r="W44" s="358"/>
      <c r="X44" s="358"/>
      <c r="Y44" s="358"/>
      <c r="Z44" s="358"/>
      <c r="AA44" s="358"/>
      <c r="AB44" s="358"/>
      <c r="AC44" s="358"/>
      <c r="AD44" s="358"/>
      <c r="AE44" s="358"/>
      <c r="AF44" s="358"/>
      <c r="AG44" s="358"/>
      <c r="AI44" s="355" t="s">
        <v>528</v>
      </c>
      <c r="AQ44" s="401"/>
      <c r="AR44" s="358"/>
      <c r="AS44" s="358"/>
      <c r="AT44" s="358"/>
      <c r="AU44" s="358"/>
      <c r="AV44" s="358"/>
      <c r="AW44" s="358"/>
      <c r="AX44" s="358"/>
      <c r="AY44" s="358"/>
      <c r="AZ44" s="358"/>
      <c r="BB44" s="401"/>
      <c r="BC44" s="358"/>
      <c r="BD44" s="358"/>
      <c r="BE44" s="358"/>
      <c r="BF44" s="358"/>
      <c r="BG44" s="358"/>
      <c r="BH44" s="358"/>
      <c r="BI44" s="358"/>
      <c r="BJ44" s="358"/>
      <c r="BK44" s="358"/>
      <c r="BM44" s="401"/>
      <c r="BN44" s="358"/>
      <c r="BO44" s="358"/>
      <c r="BP44" s="358"/>
      <c r="BQ44" s="358"/>
      <c r="BR44" s="358"/>
      <c r="BS44" s="358"/>
      <c r="BT44" s="358"/>
      <c r="BU44" s="358"/>
      <c r="BW44" s="401"/>
      <c r="BX44" s="358"/>
      <c r="BY44" s="358"/>
      <c r="BZ44" s="358"/>
      <c r="CA44" s="358"/>
      <c r="CB44" s="358"/>
      <c r="CC44" s="358"/>
      <c r="CD44" s="358"/>
      <c r="CE44" s="358"/>
      <c r="CG44" s="401"/>
      <c r="CH44" s="358"/>
      <c r="CI44" s="358"/>
      <c r="CJ44" s="358"/>
      <c r="CK44" s="358"/>
      <c r="CM44" s="401"/>
      <c r="CN44" s="358"/>
      <c r="CO44" s="358"/>
      <c r="CP44" s="358"/>
      <c r="CQ44" s="358"/>
      <c r="CS44" s="402" t="s">
        <v>744</v>
      </c>
      <c r="CT44" s="199"/>
      <c r="CU44" s="199"/>
      <c r="CV44" s="199"/>
      <c r="CW44" s="199"/>
      <c r="CY44" s="403" t="s">
        <v>865</v>
      </c>
      <c r="CZ44" s="358"/>
      <c r="DA44" s="358"/>
      <c r="DB44" s="358"/>
      <c r="DC44" s="358"/>
      <c r="DD44" s="358"/>
      <c r="DE44" s="358"/>
      <c r="DF44" s="358"/>
      <c r="DG44" s="358"/>
      <c r="DH44" s="358"/>
      <c r="DI44" s="358"/>
      <c r="DJ44" s="358"/>
      <c r="DK44" s="358"/>
      <c r="DL44" s="358"/>
      <c r="DM44" s="358"/>
      <c r="DO44" s="403" t="s">
        <v>865</v>
      </c>
      <c r="DP44" s="358"/>
      <c r="DQ44" s="358"/>
      <c r="DR44" s="358"/>
      <c r="DS44" s="358"/>
      <c r="DT44" s="358"/>
      <c r="DU44" s="358"/>
      <c r="DV44" s="358"/>
      <c r="DW44" s="358"/>
      <c r="DX44" s="358"/>
      <c r="DY44" s="358"/>
      <c r="DZ44" s="358"/>
      <c r="EA44" s="358"/>
      <c r="EB44" s="358"/>
      <c r="EC44" s="358"/>
      <c r="EE44" s="404" t="s">
        <v>807</v>
      </c>
      <c r="EF44" s="358"/>
      <c r="EG44" s="358"/>
      <c r="EH44" s="358"/>
      <c r="EI44" s="358"/>
      <c r="EK44" s="402" t="s">
        <v>528</v>
      </c>
      <c r="EL44" s="355"/>
      <c r="EM44" s="355"/>
      <c r="EN44" s="355"/>
      <c r="EO44" s="355"/>
      <c r="EP44" s="355"/>
      <c r="EQ44" s="355"/>
      <c r="ES44" s="402" t="s">
        <v>528</v>
      </c>
      <c r="ET44" s="355"/>
      <c r="EU44" s="355"/>
      <c r="EV44" s="355"/>
      <c r="EW44" s="355"/>
      <c r="EY44" s="401"/>
      <c r="EZ44" s="358"/>
      <c r="FA44" s="358"/>
      <c r="FB44" s="358"/>
      <c r="FC44" s="358"/>
    </row>
    <row r="45" spans="1:159" x14ac:dyDescent="0.25">
      <c r="A45" s="198"/>
      <c r="B45" s="199"/>
      <c r="C45" s="402" t="s">
        <v>528</v>
      </c>
      <c r="D45" s="355"/>
      <c r="E45" s="355"/>
      <c r="F45" s="355"/>
      <c r="G45" s="355"/>
      <c r="H45" s="355"/>
      <c r="I45" s="355"/>
      <c r="J45" s="355"/>
      <c r="K45" s="355"/>
      <c r="L45" s="355"/>
      <c r="M45" s="355"/>
      <c r="N45" s="355"/>
      <c r="O45" s="355"/>
      <c r="P45" s="355"/>
      <c r="Q45" s="355"/>
      <c r="S45" s="402" t="s">
        <v>529</v>
      </c>
      <c r="T45" s="355"/>
      <c r="U45" s="355"/>
      <c r="V45" s="355"/>
      <c r="W45" s="355"/>
      <c r="X45" s="355"/>
      <c r="Y45" s="355"/>
      <c r="Z45" s="355"/>
      <c r="AA45" s="355"/>
      <c r="AB45" s="355"/>
      <c r="AC45" s="355"/>
      <c r="AD45" s="355"/>
      <c r="AE45" s="355"/>
      <c r="AF45" s="355"/>
      <c r="AG45" s="355"/>
      <c r="AI45" s="355" t="s">
        <v>529</v>
      </c>
      <c r="AQ45" s="355" t="s">
        <v>792</v>
      </c>
      <c r="AS45" s="202"/>
      <c r="AU45" s="202"/>
      <c r="AV45" s="202"/>
      <c r="AW45" s="202"/>
      <c r="AX45" s="202"/>
      <c r="AY45" s="202"/>
      <c r="AZ45" s="202"/>
      <c r="BB45" s="398" t="s">
        <v>799</v>
      </c>
      <c r="BC45" s="202"/>
      <c r="BD45" s="202"/>
      <c r="BE45" s="202"/>
      <c r="BF45" s="202"/>
      <c r="BG45" s="202"/>
      <c r="BH45" s="202"/>
      <c r="BI45" s="202"/>
      <c r="BJ45" s="202"/>
      <c r="BK45" s="202"/>
      <c r="BM45" s="398" t="s">
        <v>793</v>
      </c>
      <c r="BO45" s="202"/>
      <c r="BQ45" s="202"/>
      <c r="BR45" s="202"/>
      <c r="BS45" s="202"/>
      <c r="BT45" s="202"/>
      <c r="BU45" s="202"/>
      <c r="BW45" s="358"/>
      <c r="BX45" s="358"/>
      <c r="BY45" s="358"/>
      <c r="BZ45" s="358"/>
      <c r="CA45" s="358"/>
      <c r="CB45" s="358"/>
      <c r="CC45" s="358"/>
      <c r="CD45" s="358"/>
      <c r="CE45" s="358"/>
      <c r="CF45" s="358"/>
      <c r="CG45" s="358"/>
      <c r="CH45" s="358"/>
      <c r="CI45" s="358"/>
      <c r="CJ45" s="358"/>
      <c r="CK45" s="358"/>
      <c r="CM45" s="402" t="s">
        <v>528</v>
      </c>
      <c r="CN45" s="202"/>
      <c r="CO45" s="202"/>
      <c r="CP45" s="202"/>
      <c r="CQ45" s="202"/>
      <c r="CS45" s="202"/>
      <c r="CT45" s="202"/>
      <c r="CU45" s="202"/>
      <c r="CV45" s="202"/>
      <c r="CW45" s="202"/>
      <c r="CY45" s="358"/>
      <c r="CZ45" s="358"/>
      <c r="DA45" s="358"/>
      <c r="DB45" s="358"/>
      <c r="DC45" s="358"/>
      <c r="DD45" s="358"/>
      <c r="DE45" s="358"/>
      <c r="DF45" s="358"/>
      <c r="DG45" s="358"/>
      <c r="DH45" s="358"/>
      <c r="DI45" s="358"/>
      <c r="DJ45" s="358"/>
      <c r="DK45" s="358"/>
      <c r="DL45" s="358"/>
      <c r="DM45" s="358"/>
      <c r="DO45" s="358"/>
      <c r="DP45" s="358"/>
      <c r="DQ45" s="358"/>
      <c r="DR45" s="358"/>
      <c r="DS45" s="358"/>
      <c r="DT45" s="358"/>
      <c r="DU45" s="358"/>
      <c r="DV45" s="358"/>
      <c r="DW45" s="358"/>
      <c r="DX45" s="358"/>
      <c r="DY45" s="358"/>
      <c r="DZ45" s="358"/>
      <c r="EA45" s="358"/>
      <c r="EB45" s="358"/>
      <c r="EC45" s="358"/>
      <c r="EK45" s="402" t="s">
        <v>529</v>
      </c>
      <c r="EM45" s="202"/>
      <c r="EN45" s="202"/>
      <c r="EO45" s="202"/>
      <c r="EP45" s="202"/>
      <c r="EQ45" s="202"/>
      <c r="ES45" s="402" t="s">
        <v>529</v>
      </c>
      <c r="ET45" s="202"/>
      <c r="EU45" s="202"/>
      <c r="EV45" s="202"/>
      <c r="EW45" s="202"/>
      <c r="EY45" s="355"/>
      <c r="EZ45" s="202"/>
      <c r="FA45" s="202"/>
      <c r="FB45" s="202"/>
      <c r="FC45" s="202"/>
    </row>
    <row r="46" spans="1:159" x14ac:dyDescent="0.25">
      <c r="A46" s="198"/>
      <c r="B46" s="199"/>
      <c r="C46" s="402" t="s">
        <v>529</v>
      </c>
      <c r="D46" s="355"/>
      <c r="E46" s="355"/>
      <c r="F46" s="355"/>
      <c r="G46" s="355"/>
      <c r="H46" s="355"/>
      <c r="I46" s="355"/>
      <c r="J46" s="355"/>
      <c r="K46" s="355"/>
      <c r="L46" s="355"/>
      <c r="M46" s="355"/>
      <c r="N46" s="355"/>
      <c r="O46" s="355"/>
      <c r="P46" s="355"/>
      <c r="Q46" s="355"/>
      <c r="S46" s="226" t="s">
        <v>864</v>
      </c>
      <c r="T46" s="225"/>
      <c r="U46" s="225"/>
      <c r="V46" s="355"/>
      <c r="W46" s="355"/>
      <c r="AI46" s="226" t="s">
        <v>864</v>
      </c>
      <c r="AJ46" s="225"/>
      <c r="AK46" s="225"/>
      <c r="AQ46" s="355" t="s">
        <v>793</v>
      </c>
      <c r="AR46" s="405"/>
      <c r="AS46" s="199"/>
      <c r="AT46" s="405"/>
      <c r="AU46" s="199"/>
      <c r="AV46" s="199"/>
      <c r="AW46" s="199"/>
      <c r="AX46" s="199"/>
      <c r="AY46" s="199"/>
      <c r="AZ46" s="199"/>
      <c r="BB46" s="355" t="s">
        <v>793</v>
      </c>
      <c r="BC46" s="199"/>
      <c r="BD46" s="199"/>
      <c r="BE46" s="199"/>
      <c r="BF46" s="199"/>
      <c r="BG46" s="199"/>
      <c r="BH46" s="199"/>
      <c r="BI46" s="199"/>
      <c r="BJ46" s="199"/>
      <c r="BK46" s="199"/>
      <c r="BM46" s="355"/>
      <c r="BN46" s="405"/>
      <c r="BO46" s="199"/>
      <c r="BP46" s="405"/>
      <c r="BQ46" s="199"/>
      <c r="BR46" s="199"/>
      <c r="BS46" s="199"/>
      <c r="BT46" s="199"/>
      <c r="BU46" s="199"/>
      <c r="BW46" s="355"/>
      <c r="BX46" s="199"/>
      <c r="BY46" s="199"/>
      <c r="BZ46" s="199"/>
      <c r="CA46" s="199"/>
      <c r="CB46" s="199"/>
      <c r="CC46" s="199"/>
      <c r="CD46" s="199"/>
      <c r="CE46" s="199"/>
      <c r="CG46" s="355"/>
      <c r="CH46" s="199"/>
      <c r="CI46" s="199"/>
      <c r="CJ46" s="199"/>
      <c r="CK46" s="199"/>
      <c r="CM46" s="402" t="s">
        <v>529</v>
      </c>
      <c r="CN46" s="199"/>
      <c r="CO46" s="199"/>
      <c r="CP46" s="199"/>
      <c r="CQ46" s="199"/>
      <c r="CS46" s="355"/>
      <c r="CT46" s="199"/>
      <c r="CU46" s="199"/>
      <c r="CV46" s="199"/>
      <c r="CW46" s="199"/>
      <c r="CY46" s="358"/>
      <c r="CZ46" s="358"/>
      <c r="DA46" s="358"/>
      <c r="DB46" s="358"/>
      <c r="DC46" s="358"/>
      <c r="DD46" s="358"/>
      <c r="DE46" s="358"/>
      <c r="DF46" s="358"/>
      <c r="DG46" s="358"/>
      <c r="DH46" s="358"/>
      <c r="DI46" s="358"/>
      <c r="DJ46" s="358"/>
      <c r="DK46" s="358"/>
      <c r="DL46" s="358"/>
      <c r="DM46" s="358"/>
      <c r="DO46" s="358"/>
      <c r="DP46" s="358"/>
      <c r="DQ46" s="358"/>
      <c r="DR46" s="358"/>
      <c r="DS46" s="358"/>
      <c r="DT46" s="358"/>
      <c r="DU46" s="358"/>
      <c r="DV46" s="358"/>
      <c r="DW46" s="358"/>
      <c r="DX46" s="358"/>
      <c r="DY46" s="358"/>
      <c r="DZ46" s="358"/>
      <c r="EA46" s="358"/>
      <c r="EB46" s="358"/>
      <c r="EC46" s="358"/>
      <c r="EE46" s="355"/>
      <c r="EF46" s="199"/>
      <c r="EG46" s="199"/>
      <c r="EH46" s="199"/>
      <c r="EI46" s="199"/>
      <c r="EK46" s="402" t="s">
        <v>630</v>
      </c>
      <c r="EL46" s="405"/>
      <c r="EM46" s="199"/>
      <c r="EN46" s="199"/>
      <c r="EO46" s="199"/>
      <c r="EP46" s="199"/>
      <c r="EQ46" s="199"/>
      <c r="ES46" s="406" t="s">
        <v>809</v>
      </c>
      <c r="ET46" s="199"/>
      <c r="EU46" s="199"/>
      <c r="EV46" s="199"/>
      <c r="EW46" s="199"/>
      <c r="EY46" s="355"/>
      <c r="EZ46" s="199"/>
      <c r="FA46" s="199"/>
      <c r="FB46" s="199"/>
      <c r="FC46" s="199"/>
    </row>
    <row r="47" spans="1:159" x14ac:dyDescent="0.25">
      <c r="A47" s="198"/>
      <c r="B47" s="199"/>
      <c r="C47" s="226" t="s">
        <v>864</v>
      </c>
      <c r="D47" s="225"/>
      <c r="E47" s="225"/>
      <c r="F47" s="355"/>
      <c r="G47" s="355"/>
      <c r="H47" s="355"/>
      <c r="K47" s="355"/>
      <c r="L47" s="355"/>
      <c r="M47" s="355"/>
      <c r="N47" s="355"/>
      <c r="O47" s="355"/>
      <c r="P47" s="355"/>
      <c r="Q47" s="355"/>
      <c r="S47" s="226" t="s">
        <v>869</v>
      </c>
      <c r="T47" s="225"/>
      <c r="V47" s="355"/>
      <c r="W47" s="355"/>
      <c r="AI47" s="226" t="s">
        <v>867</v>
      </c>
      <c r="AJ47" s="225"/>
      <c r="AQ47" s="398" t="s">
        <v>794</v>
      </c>
      <c r="AR47" s="405"/>
      <c r="AS47" s="199"/>
      <c r="AT47" s="405"/>
      <c r="AU47" s="199"/>
      <c r="AV47" s="199"/>
      <c r="AW47" s="199"/>
      <c r="AX47" s="199"/>
      <c r="AY47" s="199"/>
      <c r="AZ47" s="199"/>
      <c r="BB47" s="398" t="s">
        <v>800</v>
      </c>
      <c r="BC47" s="199"/>
      <c r="BD47" s="199"/>
      <c r="BE47" s="199"/>
      <c r="BF47" s="199"/>
      <c r="BG47" s="199"/>
      <c r="BH47" s="199"/>
      <c r="BI47" s="199"/>
      <c r="BJ47" s="199"/>
      <c r="BK47" s="199"/>
      <c r="BM47" s="355"/>
      <c r="BN47" s="405"/>
      <c r="BO47" s="199"/>
      <c r="BP47" s="405"/>
      <c r="BQ47" s="199"/>
      <c r="BR47" s="199"/>
      <c r="BS47" s="199"/>
      <c r="BT47" s="199"/>
      <c r="BU47" s="199"/>
      <c r="BW47" s="355"/>
      <c r="BX47" s="199"/>
      <c r="BY47" s="199"/>
      <c r="BZ47" s="199"/>
      <c r="CA47" s="199"/>
      <c r="CB47" s="199"/>
      <c r="CC47" s="199"/>
      <c r="CD47" s="199"/>
      <c r="CE47" s="199"/>
      <c r="CG47" s="355"/>
      <c r="CH47" s="199"/>
      <c r="CI47" s="199"/>
      <c r="CJ47" s="199"/>
      <c r="CK47" s="199"/>
      <c r="CM47" s="406" t="s">
        <v>859</v>
      </c>
      <c r="CN47" s="199"/>
      <c r="CO47" s="199"/>
      <c r="CP47" s="199"/>
      <c r="CQ47" s="199"/>
      <c r="CS47" s="355"/>
      <c r="CT47" s="199"/>
      <c r="CU47" s="199"/>
      <c r="CV47" s="199"/>
      <c r="CW47" s="199"/>
      <c r="CY47" s="358"/>
      <c r="CZ47" s="358"/>
      <c r="DA47" s="358"/>
      <c r="DB47" s="358"/>
      <c r="DC47" s="358"/>
      <c r="DD47" s="358"/>
      <c r="DE47" s="358"/>
      <c r="DF47" s="358"/>
      <c r="DG47" s="358"/>
      <c r="DH47" s="358"/>
      <c r="DI47" s="358"/>
      <c r="DJ47" s="358"/>
      <c r="DK47" s="358"/>
      <c r="DL47" s="358"/>
      <c r="DM47" s="358"/>
      <c r="DZ47" s="358"/>
      <c r="EA47" s="358"/>
      <c r="EB47" s="358"/>
      <c r="EC47" s="358"/>
      <c r="EE47" s="355"/>
      <c r="EF47" s="199"/>
      <c r="EG47" s="199"/>
      <c r="EH47" s="199"/>
      <c r="EI47" s="199"/>
      <c r="EL47" s="405"/>
      <c r="EM47" s="199"/>
      <c r="EN47" s="199"/>
      <c r="EO47" s="199"/>
      <c r="EP47" s="199"/>
      <c r="EQ47" s="199"/>
      <c r="ET47" s="199"/>
      <c r="EU47" s="199"/>
      <c r="EV47" s="199"/>
      <c r="EW47" s="199"/>
      <c r="EY47" s="355"/>
      <c r="EZ47" s="199"/>
      <c r="FA47" s="199"/>
      <c r="FB47" s="199"/>
      <c r="FC47" s="199"/>
    </row>
    <row r="48" spans="1:159" x14ac:dyDescent="0.25">
      <c r="A48" s="198"/>
      <c r="B48" s="199"/>
      <c r="C48" s="226" t="s">
        <v>875</v>
      </c>
      <c r="D48" s="225"/>
      <c r="E48" s="226"/>
      <c r="F48" s="355"/>
      <c r="G48" s="355"/>
      <c r="H48" s="355"/>
      <c r="I48" s="355"/>
      <c r="J48" s="355"/>
      <c r="K48" s="355"/>
      <c r="L48" s="355"/>
      <c r="M48" s="355"/>
      <c r="N48" s="355"/>
      <c r="O48" s="355"/>
      <c r="P48" s="355"/>
      <c r="Q48" s="355"/>
      <c r="S48" s="226" t="s">
        <v>870</v>
      </c>
      <c r="T48" s="225"/>
      <c r="V48" s="355"/>
      <c r="W48" s="355"/>
      <c r="AI48" s="226" t="s">
        <v>868</v>
      </c>
      <c r="AJ48" s="225"/>
      <c r="AQ48" s="398" t="s">
        <v>802</v>
      </c>
      <c r="AR48" s="199"/>
      <c r="AS48" s="199"/>
      <c r="AT48" s="199"/>
      <c r="AU48" s="199"/>
      <c r="AV48" s="199"/>
      <c r="AW48" s="199"/>
      <c r="AX48" s="199"/>
      <c r="AY48" s="199"/>
      <c r="AZ48" s="199"/>
      <c r="BB48" s="398" t="s">
        <v>802</v>
      </c>
      <c r="BC48" s="199"/>
      <c r="BD48" s="199"/>
      <c r="BE48" s="199"/>
      <c r="BF48" s="199"/>
      <c r="BG48" s="199"/>
      <c r="BH48" s="199"/>
      <c r="BI48" s="199"/>
      <c r="BJ48" s="199"/>
      <c r="BK48" s="199"/>
      <c r="BM48" s="401"/>
      <c r="BN48" s="358"/>
      <c r="BO48" s="358"/>
      <c r="BP48" s="358"/>
      <c r="BQ48" s="358"/>
      <c r="BR48" s="358"/>
      <c r="BS48" s="358"/>
      <c r="BT48" s="358"/>
      <c r="BU48" s="358"/>
      <c r="BW48" s="401"/>
      <c r="BX48" s="358"/>
      <c r="BY48" s="358"/>
      <c r="BZ48" s="358"/>
      <c r="CA48" s="358"/>
      <c r="CB48" s="358"/>
      <c r="CC48" s="358"/>
      <c r="CD48" s="358"/>
      <c r="CE48" s="358"/>
      <c r="CG48" s="401"/>
      <c r="CH48" s="358"/>
      <c r="CI48" s="358"/>
      <c r="CJ48" s="358"/>
      <c r="CK48" s="358"/>
      <c r="CM48" s="401"/>
      <c r="CN48" s="358"/>
      <c r="CO48" s="358"/>
      <c r="CP48" s="358"/>
      <c r="CQ48" s="358"/>
      <c r="CS48" s="401"/>
      <c r="CT48" s="358"/>
      <c r="CU48" s="358"/>
      <c r="CV48" s="358"/>
      <c r="CW48" s="358"/>
      <c r="CY48" s="358"/>
      <c r="CZ48" s="358"/>
      <c r="DA48" s="358"/>
      <c r="DB48" s="358"/>
      <c r="DC48" s="358"/>
      <c r="DD48" s="358"/>
      <c r="DE48" s="358"/>
      <c r="DF48" s="358"/>
      <c r="DG48" s="358"/>
      <c r="DH48" s="358"/>
      <c r="DI48" s="358"/>
      <c r="DJ48" s="358"/>
      <c r="DK48" s="358"/>
      <c r="DL48" s="358"/>
      <c r="DM48" s="358"/>
      <c r="DZ48" s="358"/>
      <c r="EA48" s="358"/>
      <c r="EB48" s="358"/>
      <c r="EC48" s="358"/>
      <c r="EE48" s="401"/>
      <c r="EF48" s="358"/>
      <c r="EG48" s="358"/>
      <c r="EH48" s="358"/>
      <c r="EI48" s="358"/>
      <c r="EK48" s="401"/>
      <c r="EL48" s="358"/>
      <c r="EM48" s="358"/>
      <c r="EN48" s="358"/>
      <c r="EO48" s="358"/>
      <c r="EP48" s="358"/>
      <c r="EQ48" s="358"/>
      <c r="ES48" s="401"/>
      <c r="ET48" s="358"/>
      <c r="EU48" s="358"/>
      <c r="EV48" s="358"/>
      <c r="EW48" s="358"/>
      <c r="EY48" s="401"/>
      <c r="EZ48" s="358"/>
      <c r="FA48" s="358"/>
      <c r="FB48" s="358"/>
      <c r="FC48" s="358"/>
    </row>
    <row r="49" spans="1:159" x14ac:dyDescent="0.25">
      <c r="A49" s="198"/>
      <c r="B49" s="355"/>
      <c r="C49" s="226" t="s">
        <v>876</v>
      </c>
      <c r="D49" s="225"/>
      <c r="E49" s="226"/>
      <c r="F49" s="355"/>
      <c r="G49" s="355"/>
      <c r="H49" s="355"/>
      <c r="I49" s="355"/>
      <c r="J49" s="355"/>
      <c r="K49" s="355"/>
      <c r="L49" s="355"/>
      <c r="M49" s="355"/>
      <c r="N49" s="355"/>
      <c r="O49" s="355"/>
      <c r="P49" s="355"/>
      <c r="Q49" s="355"/>
      <c r="S49" s="226" t="s">
        <v>871</v>
      </c>
      <c r="T49" s="225"/>
      <c r="V49" s="355"/>
      <c r="W49" s="355"/>
      <c r="AI49" s="225"/>
      <c r="AJ49" s="225"/>
      <c r="AK49" s="226"/>
      <c r="AQ49" s="401"/>
      <c r="AR49" s="358"/>
      <c r="AS49" s="358"/>
      <c r="AT49" s="358"/>
      <c r="AU49" s="358"/>
      <c r="AV49" s="358"/>
      <c r="AW49" s="358"/>
      <c r="AX49" s="358"/>
      <c r="AY49" s="358"/>
      <c r="AZ49" s="358"/>
      <c r="BB49" s="401"/>
      <c r="BC49" s="358"/>
      <c r="BD49" s="358"/>
      <c r="BE49" s="358"/>
      <c r="BF49" s="358"/>
      <c r="BG49" s="358"/>
      <c r="BH49" s="358"/>
      <c r="BI49" s="358"/>
      <c r="BJ49" s="358"/>
      <c r="BK49" s="358"/>
      <c r="BM49" s="401"/>
      <c r="BN49" s="358"/>
      <c r="BO49" s="358"/>
      <c r="BP49" s="358"/>
      <c r="BQ49" s="358"/>
      <c r="BR49" s="358"/>
      <c r="BS49" s="358"/>
      <c r="BT49" s="358"/>
      <c r="BU49" s="358"/>
      <c r="BW49" s="401"/>
      <c r="BX49" s="358"/>
      <c r="BY49" s="358"/>
      <c r="BZ49" s="358"/>
      <c r="CA49" s="358"/>
      <c r="CB49" s="358"/>
      <c r="CC49" s="358"/>
      <c r="CD49" s="358"/>
      <c r="CE49" s="358"/>
      <c r="CG49" s="401"/>
      <c r="CH49" s="358"/>
      <c r="CI49" s="358"/>
      <c r="CJ49" s="358"/>
      <c r="CK49" s="358"/>
      <c r="CM49" s="401"/>
      <c r="CN49" s="358"/>
      <c r="CO49" s="358"/>
      <c r="CP49" s="358"/>
      <c r="CQ49" s="358"/>
      <c r="CS49" s="401"/>
      <c r="CT49" s="358"/>
      <c r="CU49" s="358"/>
      <c r="CV49" s="358"/>
      <c r="CW49" s="358"/>
      <c r="CY49" s="355"/>
      <c r="CZ49" s="355"/>
      <c r="DA49" s="355"/>
      <c r="DB49" s="355"/>
      <c r="DC49" s="355"/>
      <c r="DD49" s="355"/>
      <c r="DE49" s="355"/>
      <c r="DF49" s="355"/>
      <c r="DG49" s="355"/>
      <c r="DH49" s="355"/>
      <c r="DI49" s="355"/>
      <c r="DJ49" s="355"/>
      <c r="DK49" s="356"/>
      <c r="DL49" s="355"/>
      <c r="DM49" s="355"/>
      <c r="DO49" s="355"/>
      <c r="DP49" s="355"/>
      <c r="DQ49" s="355"/>
      <c r="DR49" s="355"/>
      <c r="DS49" s="355"/>
      <c r="DT49" s="355"/>
      <c r="DU49" s="355"/>
      <c r="DV49" s="355"/>
      <c r="DW49" s="355"/>
      <c r="DX49" s="355"/>
      <c r="DY49" s="355"/>
      <c r="DZ49" s="355"/>
      <c r="EA49" s="356"/>
      <c r="EB49" s="355"/>
      <c r="EC49" s="355"/>
      <c r="EE49" s="401"/>
      <c r="EF49" s="358"/>
      <c r="EG49" s="358"/>
      <c r="EH49" s="358"/>
      <c r="EI49" s="358"/>
      <c r="EK49" s="401"/>
      <c r="EL49" s="358"/>
      <c r="EM49" s="358"/>
      <c r="EN49" s="358"/>
      <c r="EO49" s="358"/>
      <c r="EP49" s="358"/>
      <c r="EQ49" s="358"/>
      <c r="ES49" s="401"/>
      <c r="ET49" s="358"/>
      <c r="EU49" s="358"/>
      <c r="EV49" s="358"/>
      <c r="EW49" s="358"/>
      <c r="EY49" s="401"/>
      <c r="EZ49" s="358"/>
      <c r="FA49" s="358"/>
      <c r="FB49" s="358"/>
      <c r="FC49" s="358"/>
    </row>
    <row r="50" spans="1:159" x14ac:dyDescent="0.25">
      <c r="A50" s="198"/>
      <c r="B50" s="355"/>
      <c r="C50" s="226" t="s">
        <v>877</v>
      </c>
      <c r="D50" s="225"/>
      <c r="E50" s="226"/>
      <c r="F50" s="355"/>
      <c r="G50" s="355"/>
      <c r="H50" s="355"/>
      <c r="I50" s="355"/>
      <c r="J50" s="355"/>
      <c r="K50" s="355"/>
      <c r="L50" s="355"/>
      <c r="M50" s="355"/>
      <c r="N50" s="355"/>
      <c r="O50" s="355"/>
      <c r="P50" s="355"/>
      <c r="Q50" s="355"/>
      <c r="S50" s="226" t="s">
        <v>872</v>
      </c>
      <c r="T50" s="225"/>
      <c r="V50" s="355"/>
      <c r="W50" s="355"/>
      <c r="AI50" s="225"/>
      <c r="AJ50" s="225"/>
      <c r="AK50" s="226"/>
      <c r="AQ50" s="202"/>
      <c r="AS50" s="202"/>
      <c r="AU50" s="202"/>
      <c r="AV50" s="202"/>
      <c r="AW50" s="202"/>
      <c r="AX50" s="202"/>
      <c r="AY50" s="202"/>
      <c r="AZ50" s="202"/>
      <c r="BB50" s="202"/>
      <c r="BC50" s="202"/>
      <c r="BD50" s="202"/>
      <c r="BE50" s="202"/>
      <c r="BF50" s="202"/>
      <c r="BG50" s="202"/>
      <c r="BH50" s="202"/>
      <c r="BI50" s="202"/>
      <c r="BJ50" s="202"/>
      <c r="BK50" s="202"/>
      <c r="BM50" s="202"/>
      <c r="BO50" s="202"/>
      <c r="BQ50" s="202"/>
      <c r="BR50" s="202"/>
      <c r="BS50" s="202"/>
      <c r="BT50" s="202"/>
      <c r="BU50" s="202"/>
      <c r="BW50" s="202"/>
      <c r="BX50" s="202"/>
      <c r="BY50" s="202"/>
      <c r="BZ50" s="202"/>
      <c r="CA50" s="202"/>
      <c r="CB50" s="202"/>
      <c r="CC50" s="202"/>
      <c r="CD50" s="202"/>
      <c r="CE50" s="202"/>
      <c r="CG50" s="202"/>
      <c r="CH50" s="202"/>
      <c r="CI50" s="202"/>
      <c r="CJ50" s="202"/>
      <c r="CK50" s="202"/>
      <c r="CM50" s="202"/>
      <c r="CN50" s="202"/>
      <c r="CO50" s="202"/>
      <c r="CP50" s="202"/>
      <c r="CQ50" s="202"/>
      <c r="CS50" s="202"/>
      <c r="CT50" s="202"/>
      <c r="CU50" s="202"/>
      <c r="CV50" s="202"/>
      <c r="CW50" s="202"/>
      <c r="CY50" s="355"/>
      <c r="CZ50" s="355"/>
      <c r="DA50" s="355"/>
      <c r="DB50" s="355"/>
      <c r="DC50" s="355"/>
      <c r="DD50" s="355"/>
      <c r="DE50" s="355"/>
      <c r="DF50" s="355"/>
      <c r="DG50" s="355"/>
      <c r="DH50" s="355"/>
      <c r="DI50" s="355"/>
      <c r="DJ50" s="355"/>
      <c r="DK50" s="356"/>
      <c r="DL50" s="355"/>
      <c r="DM50" s="355"/>
      <c r="DO50" s="355"/>
      <c r="DP50" s="355"/>
      <c r="DQ50" s="355"/>
      <c r="DR50" s="355"/>
      <c r="DS50" s="355"/>
      <c r="DT50" s="355"/>
      <c r="DU50" s="355"/>
      <c r="DV50" s="355"/>
      <c r="DW50" s="355"/>
      <c r="DX50" s="355"/>
      <c r="DY50" s="355"/>
      <c r="DZ50" s="355"/>
      <c r="EA50" s="356"/>
      <c r="EB50" s="355"/>
      <c r="EC50" s="355"/>
      <c r="EE50" s="202"/>
      <c r="EF50" s="202"/>
      <c r="EG50" s="202"/>
      <c r="EH50" s="202"/>
      <c r="EI50" s="202"/>
      <c r="EK50" s="202"/>
      <c r="EM50" s="202"/>
      <c r="EN50" s="202"/>
      <c r="EO50" s="202"/>
      <c r="EP50" s="202"/>
      <c r="EQ50" s="202"/>
      <c r="ES50" s="202"/>
      <c r="ET50" s="202"/>
      <c r="EU50" s="202"/>
      <c r="EV50" s="202"/>
      <c r="EW50" s="202"/>
      <c r="EY50" s="202"/>
      <c r="EZ50" s="202"/>
      <c r="FA50" s="202"/>
      <c r="FB50" s="202"/>
      <c r="FC50" s="202"/>
    </row>
    <row r="51" spans="1:159" x14ac:dyDescent="0.25">
      <c r="A51" s="198"/>
      <c r="B51" s="355"/>
      <c r="C51" s="226" t="s">
        <v>878</v>
      </c>
      <c r="D51" s="225"/>
      <c r="E51" s="226"/>
      <c r="F51" s="355"/>
      <c r="G51" s="355"/>
      <c r="H51" s="355"/>
      <c r="I51" s="355"/>
      <c r="J51" s="355"/>
      <c r="K51" s="355"/>
      <c r="L51" s="355"/>
      <c r="M51" s="355"/>
      <c r="N51" s="355"/>
      <c r="O51" s="355"/>
      <c r="P51" s="355"/>
      <c r="Q51" s="355"/>
      <c r="S51" s="226" t="s">
        <v>873</v>
      </c>
      <c r="T51" s="225"/>
      <c r="V51" s="355"/>
      <c r="W51" s="355"/>
      <c r="AI51" s="225"/>
      <c r="AJ51" s="225"/>
      <c r="AK51" s="226"/>
      <c r="AQ51" s="202"/>
      <c r="AS51" s="202"/>
      <c r="AU51" s="202"/>
      <c r="AV51" s="202"/>
      <c r="AW51" s="202"/>
      <c r="AX51" s="202"/>
      <c r="AY51" s="202"/>
      <c r="AZ51" s="202"/>
      <c r="BB51" s="202"/>
      <c r="BC51" s="202"/>
      <c r="BD51" s="202"/>
      <c r="BE51" s="202"/>
      <c r="BF51" s="202"/>
      <c r="BG51" s="202"/>
      <c r="BH51" s="202"/>
      <c r="BI51" s="202"/>
      <c r="BJ51" s="202"/>
      <c r="BK51" s="202"/>
      <c r="BM51" s="202"/>
      <c r="BO51" s="202"/>
      <c r="BQ51" s="202"/>
      <c r="BR51" s="202"/>
      <c r="BS51" s="202"/>
      <c r="BT51" s="202"/>
      <c r="BU51" s="202"/>
      <c r="BW51" s="202"/>
      <c r="BX51" s="202"/>
      <c r="BY51" s="202"/>
      <c r="BZ51" s="202"/>
      <c r="CA51" s="202"/>
      <c r="CB51" s="202"/>
      <c r="CC51" s="202"/>
      <c r="CD51" s="202"/>
      <c r="CE51" s="202"/>
      <c r="CG51" s="202"/>
      <c r="CH51" s="202"/>
      <c r="CI51" s="202"/>
      <c r="CJ51" s="202"/>
      <c r="CK51" s="202"/>
      <c r="CM51" s="202"/>
      <c r="CN51" s="202"/>
      <c r="CO51" s="202"/>
      <c r="CP51" s="202"/>
      <c r="CQ51" s="202"/>
      <c r="CS51" s="202"/>
      <c r="CT51" s="202"/>
      <c r="CU51" s="202"/>
      <c r="CV51" s="202"/>
      <c r="CW51" s="202"/>
      <c r="CY51" s="355"/>
      <c r="CZ51" s="355"/>
      <c r="DA51" s="355"/>
      <c r="DB51" s="355"/>
      <c r="DC51" s="355"/>
      <c r="DD51" s="355"/>
      <c r="DE51" s="355"/>
      <c r="DF51" s="355"/>
      <c r="DG51" s="355"/>
      <c r="DH51" s="355"/>
      <c r="DI51" s="355"/>
      <c r="DJ51" s="355"/>
      <c r="DK51" s="356"/>
      <c r="DL51" s="355"/>
      <c r="DM51" s="355"/>
      <c r="DO51" s="355"/>
      <c r="DP51" s="355"/>
      <c r="DQ51" s="355"/>
      <c r="DR51" s="355"/>
      <c r="DS51" s="355"/>
      <c r="DT51" s="355"/>
      <c r="DU51" s="355"/>
      <c r="DV51" s="355"/>
      <c r="DW51" s="355"/>
      <c r="DX51" s="355"/>
      <c r="DY51" s="355"/>
      <c r="DZ51" s="355"/>
      <c r="EA51" s="356"/>
      <c r="EB51" s="355"/>
      <c r="EC51" s="355"/>
      <c r="EE51" s="202"/>
      <c r="EF51" s="202"/>
      <c r="EG51" s="202"/>
      <c r="EH51" s="202"/>
      <c r="EI51" s="202"/>
      <c r="EK51" s="202"/>
      <c r="EM51" s="202"/>
      <c r="EN51" s="202"/>
      <c r="EO51" s="202"/>
      <c r="EP51" s="202"/>
      <c r="EQ51" s="202"/>
      <c r="ES51" s="202"/>
      <c r="ET51" s="202"/>
      <c r="EU51" s="202"/>
      <c r="EV51" s="202"/>
      <c r="EW51" s="202"/>
      <c r="EY51" s="202"/>
      <c r="EZ51" s="202"/>
      <c r="FA51" s="202"/>
      <c r="FB51" s="202"/>
      <c r="FC51" s="202"/>
    </row>
    <row r="52" spans="1:159" x14ac:dyDescent="0.25">
      <c r="A52" s="198"/>
      <c r="B52" s="355"/>
      <c r="C52" s="226" t="s">
        <v>879</v>
      </c>
      <c r="D52" s="225"/>
      <c r="E52" s="226"/>
      <c r="F52" s="355"/>
      <c r="G52" s="355"/>
      <c r="H52" s="355"/>
      <c r="I52" s="355"/>
      <c r="J52" s="355"/>
      <c r="K52" s="355"/>
      <c r="L52" s="355"/>
      <c r="M52" s="355"/>
      <c r="N52" s="355"/>
      <c r="O52" s="355"/>
      <c r="P52" s="355"/>
      <c r="Q52" s="355"/>
      <c r="S52" s="226" t="s">
        <v>874</v>
      </c>
      <c r="T52" s="225"/>
      <c r="V52" s="355"/>
      <c r="W52" s="355"/>
      <c r="AI52" s="225"/>
      <c r="AJ52" s="225"/>
      <c r="AK52" s="226"/>
      <c r="AQ52" s="202"/>
      <c r="AS52" s="202"/>
      <c r="AU52" s="202"/>
      <c r="AV52" s="202"/>
      <c r="AW52" s="202"/>
      <c r="AX52" s="202"/>
      <c r="AY52" s="202"/>
      <c r="AZ52" s="202"/>
      <c r="BB52" s="202"/>
      <c r="BC52" s="202"/>
      <c r="BD52" s="202"/>
      <c r="BE52" s="202"/>
      <c r="BF52" s="202"/>
      <c r="BG52" s="202"/>
      <c r="BH52" s="202"/>
      <c r="BI52" s="202"/>
      <c r="BJ52" s="202"/>
      <c r="BK52" s="202"/>
      <c r="BM52" s="202"/>
      <c r="BO52" s="202"/>
      <c r="BQ52" s="202"/>
      <c r="BR52" s="202"/>
      <c r="BS52" s="202"/>
      <c r="BT52" s="202"/>
      <c r="BU52" s="202"/>
      <c r="BW52" s="202"/>
      <c r="BX52" s="202"/>
      <c r="BY52" s="202"/>
      <c r="BZ52" s="202"/>
      <c r="CA52" s="202"/>
      <c r="CB52" s="202"/>
      <c r="CC52" s="202"/>
      <c r="CD52" s="202"/>
      <c r="CE52" s="202"/>
      <c r="CG52" s="202"/>
      <c r="CH52" s="202"/>
      <c r="CI52" s="202"/>
      <c r="CJ52" s="202"/>
      <c r="CK52" s="202"/>
      <c r="CM52" s="202"/>
      <c r="CN52" s="202"/>
      <c r="CO52" s="202"/>
      <c r="CP52" s="202"/>
      <c r="CQ52" s="202"/>
      <c r="CS52" s="202"/>
      <c r="CT52" s="202"/>
      <c r="CU52" s="202"/>
      <c r="CV52" s="202"/>
      <c r="CW52" s="202"/>
      <c r="CY52" s="355"/>
      <c r="CZ52" s="355"/>
      <c r="DA52" s="355"/>
      <c r="DB52" s="355"/>
      <c r="DC52" s="355"/>
      <c r="DD52" s="355"/>
      <c r="DE52" s="355"/>
      <c r="DF52" s="355"/>
      <c r="DG52" s="355"/>
      <c r="DH52" s="355"/>
      <c r="DI52" s="355"/>
      <c r="DJ52" s="355"/>
      <c r="DK52" s="356"/>
      <c r="DL52" s="355"/>
      <c r="DM52" s="355"/>
      <c r="DO52" s="355"/>
      <c r="DP52" s="355"/>
      <c r="DQ52" s="355"/>
      <c r="DR52" s="355"/>
      <c r="DS52" s="355"/>
      <c r="DT52" s="355"/>
      <c r="DU52" s="355"/>
      <c r="DV52" s="355"/>
      <c r="DW52" s="355"/>
      <c r="DX52" s="355"/>
      <c r="DY52" s="355"/>
      <c r="DZ52" s="355"/>
      <c r="EA52" s="356"/>
      <c r="EB52" s="355"/>
      <c r="EC52" s="355"/>
      <c r="EE52" s="202"/>
      <c r="EF52" s="202"/>
      <c r="EG52" s="202"/>
      <c r="EH52" s="202"/>
      <c r="EI52" s="202"/>
      <c r="EK52" s="202"/>
      <c r="EM52" s="202"/>
      <c r="EN52" s="202"/>
      <c r="EO52" s="202"/>
      <c r="EP52" s="202"/>
      <c r="EQ52" s="202"/>
      <c r="ES52" s="202"/>
      <c r="ET52" s="202"/>
      <c r="EU52" s="202"/>
      <c r="EV52" s="202"/>
      <c r="EW52" s="202"/>
      <c r="EY52" s="202"/>
      <c r="EZ52" s="202"/>
      <c r="FA52" s="202"/>
      <c r="FB52" s="202"/>
      <c r="FC52" s="202"/>
    </row>
    <row r="53" spans="1:159" x14ac:dyDescent="0.25">
      <c r="A53" s="198"/>
      <c r="B53" s="355"/>
      <c r="C53" s="226" t="s">
        <v>880</v>
      </c>
      <c r="D53" s="225"/>
      <c r="E53" s="226"/>
      <c r="F53" s="355"/>
      <c r="G53" s="355"/>
      <c r="H53" s="355"/>
      <c r="I53" s="355"/>
      <c r="J53" s="355"/>
      <c r="K53" s="355"/>
      <c r="L53" s="355"/>
      <c r="M53" s="355"/>
      <c r="N53" s="355"/>
      <c r="O53" s="355"/>
      <c r="P53" s="355"/>
      <c r="Q53" s="355"/>
      <c r="AQ53" s="202"/>
      <c r="AS53" s="202"/>
      <c r="AU53" s="202"/>
      <c r="AV53" s="202"/>
      <c r="AW53" s="202"/>
      <c r="AX53" s="202"/>
      <c r="AY53" s="202"/>
      <c r="AZ53" s="202"/>
      <c r="BB53" s="202"/>
      <c r="BC53" s="202"/>
      <c r="BD53" s="202"/>
      <c r="BE53" s="202"/>
      <c r="BF53" s="202"/>
      <c r="BG53" s="202"/>
      <c r="BH53" s="202"/>
      <c r="BI53" s="202"/>
      <c r="BJ53" s="202"/>
      <c r="BK53" s="202"/>
      <c r="BM53" s="202"/>
      <c r="BO53" s="202"/>
      <c r="BQ53" s="202"/>
      <c r="BR53" s="202"/>
      <c r="BS53" s="202"/>
      <c r="BT53" s="202"/>
      <c r="BU53" s="202"/>
      <c r="BW53" s="202"/>
      <c r="BX53" s="202"/>
      <c r="BY53" s="202"/>
      <c r="BZ53" s="202"/>
      <c r="CA53" s="202"/>
      <c r="CB53" s="202"/>
      <c r="CC53" s="202"/>
      <c r="CD53" s="202"/>
      <c r="CE53" s="202"/>
      <c r="CG53" s="202"/>
      <c r="CH53" s="202"/>
      <c r="CI53" s="202"/>
      <c r="CJ53" s="202"/>
      <c r="CK53" s="202"/>
      <c r="CM53" s="202"/>
      <c r="CN53" s="202"/>
      <c r="CO53" s="202"/>
      <c r="CP53" s="202"/>
      <c r="CQ53" s="202"/>
      <c r="CS53" s="202"/>
      <c r="CT53" s="202"/>
      <c r="CU53" s="202"/>
      <c r="CV53" s="202"/>
      <c r="CW53" s="202"/>
      <c r="CY53" s="355"/>
      <c r="CZ53" s="355"/>
      <c r="DA53" s="355"/>
      <c r="DB53" s="355"/>
      <c r="DC53" s="355"/>
      <c r="DD53" s="355"/>
      <c r="DE53" s="355"/>
      <c r="DF53" s="355"/>
      <c r="DG53" s="355"/>
      <c r="DH53" s="355"/>
      <c r="DI53" s="355"/>
      <c r="DJ53" s="355"/>
      <c r="DK53" s="356"/>
      <c r="DL53" s="355"/>
      <c r="DM53" s="355"/>
      <c r="DO53" s="355"/>
      <c r="DP53" s="355"/>
      <c r="DQ53" s="355"/>
      <c r="DR53" s="355"/>
      <c r="DS53" s="355"/>
      <c r="DT53" s="355"/>
      <c r="DU53" s="355"/>
      <c r="DV53" s="355"/>
      <c r="DW53" s="355"/>
      <c r="DX53" s="355"/>
      <c r="DY53" s="355"/>
      <c r="DZ53" s="355"/>
      <c r="EA53" s="356"/>
      <c r="EB53" s="355"/>
      <c r="EC53" s="355"/>
      <c r="EE53" s="202"/>
      <c r="EF53" s="202"/>
      <c r="EG53" s="202"/>
      <c r="EH53" s="202"/>
      <c r="EI53" s="202"/>
      <c r="EK53" s="202"/>
      <c r="EM53" s="202"/>
      <c r="EN53" s="202"/>
      <c r="EO53" s="202"/>
      <c r="EP53" s="202"/>
      <c r="EQ53" s="202"/>
      <c r="ES53" s="202"/>
      <c r="ET53" s="202"/>
      <c r="EU53" s="202"/>
      <c r="EV53" s="202"/>
      <c r="EW53" s="202"/>
      <c r="EY53" s="202"/>
      <c r="EZ53" s="202"/>
      <c r="FA53" s="202"/>
      <c r="FB53" s="202"/>
      <c r="FC53" s="202"/>
    </row>
    <row r="54" spans="1:159" x14ac:dyDescent="0.25">
      <c r="A54" s="198"/>
      <c r="B54" s="355"/>
      <c r="C54" s="355"/>
      <c r="D54" s="355"/>
      <c r="E54" s="355"/>
      <c r="F54" s="355"/>
      <c r="G54" s="355"/>
      <c r="H54" s="355"/>
      <c r="I54" s="355"/>
      <c r="J54" s="355"/>
      <c r="K54" s="355"/>
      <c r="L54" s="355"/>
      <c r="M54" s="355"/>
      <c r="N54" s="355"/>
      <c r="O54" s="355"/>
      <c r="P54" s="355"/>
      <c r="Q54" s="355"/>
      <c r="AQ54" s="202"/>
      <c r="AS54" s="202"/>
      <c r="AU54" s="202"/>
      <c r="AV54" s="202"/>
      <c r="AW54" s="202"/>
      <c r="AX54" s="202"/>
      <c r="AY54" s="202"/>
      <c r="AZ54" s="202"/>
      <c r="BB54" s="202"/>
      <c r="BC54" s="202"/>
      <c r="BD54" s="202"/>
      <c r="BE54" s="202"/>
      <c r="BF54" s="202"/>
      <c r="BG54" s="202"/>
      <c r="BH54" s="202"/>
      <c r="BI54" s="202"/>
      <c r="BJ54" s="202"/>
      <c r="BK54" s="202"/>
      <c r="BM54" s="202"/>
      <c r="BO54" s="202"/>
      <c r="BQ54" s="202"/>
      <c r="BR54" s="202"/>
      <c r="BS54" s="202"/>
      <c r="BT54" s="202"/>
      <c r="BU54" s="202"/>
      <c r="BW54" s="202"/>
      <c r="BX54" s="202"/>
      <c r="BY54" s="202"/>
      <c r="BZ54" s="202"/>
      <c r="CA54" s="202"/>
      <c r="CB54" s="202"/>
      <c r="CC54" s="202"/>
      <c r="CD54" s="202"/>
      <c r="CE54" s="202"/>
      <c r="CG54" s="202"/>
      <c r="CH54" s="202"/>
      <c r="CI54" s="202"/>
      <c r="CJ54" s="202"/>
      <c r="CK54" s="202"/>
      <c r="CM54" s="202"/>
      <c r="CN54" s="202"/>
      <c r="CO54" s="202"/>
      <c r="CP54" s="202"/>
      <c r="CQ54" s="202"/>
      <c r="CS54" s="202"/>
      <c r="CT54" s="202"/>
      <c r="CU54" s="202"/>
      <c r="CV54" s="202"/>
      <c r="CW54" s="202"/>
      <c r="CY54" s="355"/>
      <c r="CZ54" s="355"/>
      <c r="DA54" s="355"/>
      <c r="DB54" s="355"/>
      <c r="DC54" s="355"/>
      <c r="DD54" s="355"/>
      <c r="DE54" s="355"/>
      <c r="DF54" s="355"/>
      <c r="DG54" s="355"/>
      <c r="DH54" s="355"/>
      <c r="DI54" s="355"/>
      <c r="DJ54" s="355"/>
      <c r="DK54" s="356"/>
      <c r="DL54" s="355"/>
      <c r="DM54" s="355"/>
      <c r="DO54" s="355"/>
      <c r="DP54" s="355"/>
      <c r="DQ54" s="355"/>
      <c r="DR54" s="355"/>
      <c r="DS54" s="355"/>
      <c r="DT54" s="355"/>
      <c r="DU54" s="355"/>
      <c r="DV54" s="355"/>
      <c r="DW54" s="355"/>
      <c r="DX54" s="355"/>
      <c r="DY54" s="355"/>
      <c r="DZ54" s="355"/>
      <c r="EA54" s="356"/>
      <c r="EB54" s="355"/>
      <c r="EC54" s="355"/>
      <c r="EE54" s="202"/>
      <c r="EF54" s="202"/>
      <c r="EG54" s="202"/>
      <c r="EH54" s="202"/>
      <c r="EI54" s="202"/>
      <c r="EK54" s="202"/>
      <c r="EM54" s="202"/>
      <c r="EN54" s="202"/>
      <c r="EO54" s="202"/>
      <c r="EP54" s="202"/>
      <c r="EQ54" s="202"/>
      <c r="ES54" s="202"/>
      <c r="ET54" s="202"/>
      <c r="EU54" s="202"/>
      <c r="EV54" s="202"/>
      <c r="EW54" s="202"/>
      <c r="EY54" s="202"/>
      <c r="EZ54" s="202"/>
      <c r="FA54" s="202"/>
      <c r="FB54" s="202"/>
      <c r="FC54" s="202"/>
    </row>
    <row r="55" spans="1:159" x14ac:dyDescent="0.25">
      <c r="A55" s="198"/>
      <c r="B55" s="355"/>
      <c r="C55" s="355"/>
      <c r="D55" s="355"/>
      <c r="E55" s="355"/>
      <c r="F55" s="355"/>
      <c r="G55" s="355"/>
      <c r="H55" s="355"/>
      <c r="I55" s="355"/>
      <c r="J55" s="355"/>
      <c r="K55" s="355"/>
      <c r="L55" s="355"/>
      <c r="M55" s="355"/>
      <c r="N55" s="355"/>
      <c r="O55" s="355"/>
      <c r="P55" s="355"/>
      <c r="Q55" s="355"/>
      <c r="AQ55" s="407"/>
      <c r="AR55" s="408"/>
      <c r="AS55" s="407"/>
      <c r="AT55" s="408"/>
      <c r="AU55" s="407"/>
      <c r="AV55" s="407"/>
      <c r="AW55" s="407"/>
      <c r="AX55" s="407"/>
      <c r="AY55" s="407"/>
      <c r="AZ55" s="407"/>
      <c r="BB55" s="407"/>
      <c r="BC55" s="407"/>
      <c r="BD55" s="407"/>
      <c r="BE55" s="407"/>
      <c r="BF55" s="407"/>
      <c r="BG55" s="407"/>
      <c r="BH55" s="407"/>
      <c r="BI55" s="407"/>
      <c r="BJ55" s="407"/>
      <c r="BK55" s="407"/>
      <c r="BM55" s="407"/>
      <c r="BN55" s="408"/>
      <c r="BO55" s="407"/>
      <c r="BP55" s="408"/>
      <c r="BQ55" s="407"/>
      <c r="BR55" s="407"/>
      <c r="BS55" s="407"/>
      <c r="BT55" s="407"/>
      <c r="BU55" s="407"/>
      <c r="BW55" s="407"/>
      <c r="BX55" s="407"/>
      <c r="BY55" s="407"/>
      <c r="BZ55" s="407"/>
      <c r="CA55" s="407"/>
      <c r="CB55" s="407"/>
      <c r="CC55" s="407"/>
      <c r="CD55" s="407"/>
      <c r="CE55" s="407"/>
      <c r="CG55" s="407"/>
      <c r="CH55" s="407"/>
      <c r="CI55" s="407"/>
      <c r="CJ55" s="407"/>
      <c r="CK55" s="407"/>
      <c r="CM55" s="407"/>
      <c r="CN55" s="407"/>
      <c r="CO55" s="407"/>
      <c r="CP55" s="407"/>
      <c r="CQ55" s="407"/>
      <c r="CS55" s="407"/>
      <c r="CT55" s="407"/>
      <c r="CU55" s="407"/>
      <c r="CV55" s="407"/>
      <c r="CW55" s="407"/>
      <c r="CY55" s="355"/>
      <c r="CZ55" s="355"/>
      <c r="DA55" s="355"/>
      <c r="DB55" s="355"/>
      <c r="DC55" s="355"/>
      <c r="DD55" s="355"/>
      <c r="DE55" s="355"/>
      <c r="DF55" s="355"/>
      <c r="DG55" s="355"/>
      <c r="DH55" s="355"/>
      <c r="DI55" s="355"/>
      <c r="DJ55" s="355"/>
      <c r="DK55" s="356"/>
      <c r="DL55" s="355"/>
      <c r="DM55" s="355"/>
      <c r="DO55" s="355"/>
      <c r="DP55" s="355"/>
      <c r="DQ55" s="355"/>
      <c r="DR55" s="355"/>
      <c r="DS55" s="355"/>
      <c r="DT55" s="355"/>
      <c r="DU55" s="355"/>
      <c r="DV55" s="355"/>
      <c r="DW55" s="355"/>
      <c r="DX55" s="355"/>
      <c r="DY55" s="355"/>
      <c r="DZ55" s="355"/>
      <c r="EA55" s="356"/>
      <c r="EB55" s="355"/>
      <c r="EC55" s="355"/>
      <c r="EE55" s="407"/>
      <c r="EF55" s="407"/>
      <c r="EG55" s="407"/>
      <c r="EH55" s="407"/>
      <c r="EI55" s="407"/>
      <c r="EK55" s="407"/>
      <c r="EL55" s="408"/>
      <c r="EM55" s="407"/>
      <c r="EN55" s="407"/>
      <c r="EO55" s="407"/>
      <c r="EP55" s="407"/>
      <c r="EQ55" s="407"/>
      <c r="ES55" s="407"/>
      <c r="ET55" s="407"/>
      <c r="EU55" s="407"/>
      <c r="EV55" s="407"/>
      <c r="EW55" s="407"/>
      <c r="EY55" s="407"/>
      <c r="EZ55" s="407"/>
      <c r="FA55" s="407"/>
      <c r="FB55" s="407"/>
      <c r="FC55" s="407"/>
    </row>
    <row r="56" spans="1:159" x14ac:dyDescent="0.25">
      <c r="A56" s="198"/>
      <c r="B56" s="355"/>
      <c r="C56" s="355"/>
      <c r="D56" s="355"/>
      <c r="E56" s="355"/>
      <c r="F56" s="355"/>
      <c r="G56" s="355"/>
      <c r="H56" s="355"/>
      <c r="I56" s="355"/>
      <c r="J56" s="355"/>
      <c r="K56" s="355"/>
      <c r="L56" s="355"/>
      <c r="M56" s="355"/>
      <c r="N56" s="355"/>
      <c r="O56" s="355"/>
      <c r="P56" s="355"/>
      <c r="Q56" s="355"/>
      <c r="AQ56" s="407"/>
      <c r="AR56" s="408"/>
      <c r="AS56" s="407"/>
      <c r="AT56" s="408"/>
      <c r="AU56" s="407"/>
      <c r="AV56" s="407"/>
      <c r="AW56" s="407"/>
      <c r="AX56" s="407"/>
      <c r="AY56" s="407"/>
      <c r="AZ56" s="407"/>
      <c r="BB56" s="407"/>
      <c r="BC56" s="407"/>
      <c r="BD56" s="407"/>
      <c r="BE56" s="407"/>
      <c r="BF56" s="407"/>
      <c r="BG56" s="407"/>
      <c r="BH56" s="407"/>
      <c r="BI56" s="407"/>
      <c r="BJ56" s="407"/>
      <c r="BK56" s="407"/>
      <c r="BM56" s="407"/>
      <c r="BN56" s="408"/>
      <c r="BO56" s="407"/>
      <c r="BP56" s="408"/>
      <c r="BQ56" s="407"/>
      <c r="BR56" s="407"/>
      <c r="BS56" s="407"/>
      <c r="BT56" s="407"/>
      <c r="BU56" s="407"/>
      <c r="BW56" s="407"/>
      <c r="BX56" s="407"/>
      <c r="BY56" s="407"/>
      <c r="BZ56" s="407"/>
      <c r="CA56" s="407"/>
      <c r="CB56" s="407"/>
      <c r="CC56" s="407"/>
      <c r="CD56" s="407"/>
      <c r="CE56" s="407"/>
      <c r="CG56" s="407"/>
      <c r="CH56" s="407"/>
      <c r="CI56" s="407"/>
      <c r="CJ56" s="407"/>
      <c r="CK56" s="407"/>
      <c r="CM56" s="407"/>
      <c r="CN56" s="407"/>
      <c r="CO56" s="407"/>
      <c r="CP56" s="407"/>
      <c r="CQ56" s="407"/>
      <c r="CS56" s="407"/>
      <c r="CT56" s="407"/>
      <c r="CU56" s="407"/>
      <c r="CV56" s="407"/>
      <c r="CW56" s="407"/>
      <c r="CY56" s="355"/>
      <c r="CZ56" s="355"/>
      <c r="DA56" s="355"/>
      <c r="DB56" s="355"/>
      <c r="DC56" s="355"/>
      <c r="DD56" s="355"/>
      <c r="DE56" s="355"/>
      <c r="DF56" s="355"/>
      <c r="DG56" s="355"/>
      <c r="DH56" s="355"/>
      <c r="DI56" s="355"/>
      <c r="DJ56" s="355"/>
      <c r="DK56" s="356"/>
      <c r="DL56" s="355"/>
      <c r="DM56" s="355"/>
      <c r="DO56" s="355"/>
      <c r="DP56" s="355"/>
      <c r="DQ56" s="355"/>
      <c r="DR56" s="355"/>
      <c r="DS56" s="355"/>
      <c r="DT56" s="355"/>
      <c r="DU56" s="355"/>
      <c r="DV56" s="355"/>
      <c r="DW56" s="355"/>
      <c r="DX56" s="355"/>
      <c r="DY56" s="355"/>
      <c r="DZ56" s="355"/>
      <c r="EA56" s="356"/>
      <c r="EB56" s="355"/>
      <c r="EC56" s="355"/>
      <c r="EE56" s="407"/>
      <c r="EF56" s="407"/>
      <c r="EG56" s="407"/>
      <c r="EH56" s="407"/>
      <c r="EI56" s="407"/>
      <c r="EK56" s="407"/>
      <c r="EL56" s="408"/>
      <c r="EM56" s="407"/>
      <c r="EN56" s="407"/>
      <c r="EO56" s="407"/>
      <c r="EP56" s="407"/>
      <c r="EQ56" s="407"/>
      <c r="ES56" s="407"/>
      <c r="ET56" s="407"/>
      <c r="EU56" s="407"/>
      <c r="EV56" s="407"/>
      <c r="EW56" s="407"/>
      <c r="EY56" s="407"/>
      <c r="EZ56" s="407"/>
      <c r="FA56" s="407"/>
      <c r="FB56" s="407"/>
      <c r="FC56" s="407"/>
    </row>
    <row r="57" spans="1:159" x14ac:dyDescent="0.25">
      <c r="A57" s="198"/>
      <c r="B57" s="355"/>
      <c r="C57" s="355"/>
      <c r="D57" s="355"/>
      <c r="E57" s="355"/>
      <c r="F57" s="355"/>
      <c r="G57" s="355"/>
      <c r="H57" s="355"/>
      <c r="I57" s="355"/>
      <c r="J57" s="355"/>
      <c r="K57" s="355"/>
      <c r="L57" s="355"/>
      <c r="M57" s="355"/>
      <c r="N57" s="355"/>
      <c r="O57" s="355"/>
      <c r="P57" s="355"/>
      <c r="Q57" s="355"/>
      <c r="AQ57" s="407"/>
      <c r="AR57" s="408"/>
      <c r="AS57" s="407"/>
      <c r="AT57" s="408"/>
      <c r="AU57" s="407"/>
      <c r="AV57" s="407"/>
      <c r="AW57" s="407"/>
      <c r="AX57" s="407"/>
      <c r="AY57" s="407"/>
      <c r="AZ57" s="407"/>
      <c r="BB57" s="407"/>
      <c r="BC57" s="407"/>
      <c r="BD57" s="407"/>
      <c r="BE57" s="407"/>
      <c r="BF57" s="407"/>
      <c r="BG57" s="407"/>
      <c r="BH57" s="407"/>
      <c r="BI57" s="407"/>
      <c r="BJ57" s="407"/>
      <c r="BK57" s="407"/>
      <c r="BM57" s="407"/>
      <c r="BN57" s="408"/>
      <c r="BO57" s="407"/>
      <c r="BP57" s="408"/>
      <c r="BQ57" s="407"/>
      <c r="BR57" s="407"/>
      <c r="BS57" s="407"/>
      <c r="BT57" s="407"/>
      <c r="BU57" s="407"/>
      <c r="BW57" s="407"/>
      <c r="BX57" s="407"/>
      <c r="BY57" s="407"/>
      <c r="BZ57" s="407"/>
      <c r="CA57" s="407"/>
      <c r="CB57" s="407"/>
      <c r="CC57" s="407"/>
      <c r="CD57" s="407"/>
      <c r="CE57" s="407"/>
      <c r="CG57" s="407"/>
      <c r="CH57" s="407"/>
      <c r="CI57" s="407"/>
      <c r="CJ57" s="407"/>
      <c r="CK57" s="407"/>
      <c r="CM57" s="407"/>
      <c r="CN57" s="407"/>
      <c r="CO57" s="407"/>
      <c r="CP57" s="407"/>
      <c r="CQ57" s="407"/>
      <c r="CS57" s="407"/>
      <c r="CT57" s="407"/>
      <c r="CU57" s="407"/>
      <c r="CV57" s="407"/>
      <c r="CW57" s="407"/>
      <c r="CY57" s="355"/>
      <c r="CZ57" s="355"/>
      <c r="DA57" s="355"/>
      <c r="DB57" s="355"/>
      <c r="DC57" s="355"/>
      <c r="DD57" s="355"/>
      <c r="DE57" s="355"/>
      <c r="DF57" s="355"/>
      <c r="DG57" s="355"/>
      <c r="DH57" s="355"/>
      <c r="DI57" s="355"/>
      <c r="DJ57" s="355"/>
      <c r="DK57" s="356"/>
      <c r="DL57" s="355"/>
      <c r="DM57" s="355"/>
      <c r="DO57" s="355"/>
      <c r="DP57" s="355"/>
      <c r="DQ57" s="355"/>
      <c r="DR57" s="355"/>
      <c r="DS57" s="355"/>
      <c r="DT57" s="355"/>
      <c r="DU57" s="355"/>
      <c r="DV57" s="355"/>
      <c r="DW57" s="355"/>
      <c r="DX57" s="355"/>
      <c r="DY57" s="355"/>
      <c r="DZ57" s="355"/>
      <c r="EA57" s="356"/>
      <c r="EB57" s="355"/>
      <c r="EC57" s="355"/>
      <c r="EE57" s="407"/>
      <c r="EF57" s="407"/>
      <c r="EG57" s="407"/>
      <c r="EH57" s="407"/>
      <c r="EI57" s="407"/>
      <c r="EK57" s="407"/>
      <c r="EL57" s="408"/>
      <c r="EM57" s="407"/>
      <c r="EN57" s="407"/>
      <c r="EO57" s="407"/>
      <c r="EP57" s="407"/>
      <c r="EQ57" s="407"/>
      <c r="ES57" s="407"/>
      <c r="ET57" s="407"/>
      <c r="EU57" s="407"/>
      <c r="EV57" s="407"/>
      <c r="EW57" s="407"/>
      <c r="EY57" s="407"/>
      <c r="EZ57" s="407"/>
      <c r="FA57" s="407"/>
      <c r="FB57" s="407"/>
      <c r="FC57" s="407"/>
    </row>
    <row r="58" spans="1:159" x14ac:dyDescent="0.25">
      <c r="A58" s="198"/>
      <c r="B58" s="355"/>
      <c r="C58" s="355"/>
      <c r="D58" s="355"/>
      <c r="E58" s="355"/>
      <c r="F58" s="355"/>
      <c r="G58" s="355"/>
      <c r="H58" s="355"/>
      <c r="I58" s="355"/>
      <c r="J58" s="355"/>
      <c r="K58" s="355"/>
      <c r="L58" s="355"/>
      <c r="M58" s="355"/>
      <c r="N58" s="355"/>
      <c r="O58" s="355"/>
      <c r="P58" s="355"/>
      <c r="Q58" s="355"/>
      <c r="AQ58" s="407"/>
      <c r="AR58" s="408"/>
      <c r="AS58" s="407"/>
      <c r="AT58" s="408"/>
      <c r="AU58" s="407"/>
      <c r="AV58" s="407"/>
      <c r="AW58" s="407"/>
      <c r="AX58" s="407"/>
      <c r="AY58" s="407"/>
      <c r="AZ58" s="407"/>
      <c r="BB58" s="407"/>
      <c r="BC58" s="407"/>
      <c r="BD58" s="407"/>
      <c r="BE58" s="407"/>
      <c r="BF58" s="407"/>
      <c r="BG58" s="407"/>
      <c r="BH58" s="407"/>
      <c r="BI58" s="407"/>
      <c r="BJ58" s="407"/>
      <c r="BK58" s="407"/>
      <c r="BM58" s="407"/>
      <c r="BN58" s="408"/>
      <c r="BO58" s="407"/>
      <c r="BP58" s="408"/>
      <c r="BQ58" s="407"/>
      <c r="BR58" s="407"/>
      <c r="BS58" s="407"/>
      <c r="BT58" s="407"/>
      <c r="BU58" s="407"/>
      <c r="BW58" s="407"/>
      <c r="BX58" s="407"/>
      <c r="BY58" s="407"/>
      <c r="BZ58" s="407"/>
      <c r="CA58" s="407"/>
      <c r="CB58" s="407"/>
      <c r="CC58" s="407"/>
      <c r="CD58" s="407"/>
      <c r="CE58" s="407"/>
      <c r="CG58" s="407"/>
      <c r="CH58" s="407"/>
      <c r="CI58" s="407"/>
      <c r="CJ58" s="407"/>
      <c r="CK58" s="407"/>
      <c r="CM58" s="407"/>
      <c r="CN58" s="407"/>
      <c r="CO58" s="407"/>
      <c r="CP58" s="407"/>
      <c r="CQ58" s="407"/>
      <c r="CS58" s="407"/>
      <c r="CT58" s="407"/>
      <c r="CU58" s="407"/>
      <c r="CV58" s="407"/>
      <c r="CW58" s="407"/>
      <c r="CY58" s="355"/>
      <c r="CZ58" s="355"/>
      <c r="DA58" s="355"/>
      <c r="DB58" s="355"/>
      <c r="DC58" s="355"/>
      <c r="DD58" s="355"/>
      <c r="DE58" s="355"/>
      <c r="DF58" s="355"/>
      <c r="DG58" s="355"/>
      <c r="DH58" s="355"/>
      <c r="DI58" s="355"/>
      <c r="DJ58" s="355"/>
      <c r="DK58" s="356"/>
      <c r="DL58" s="355"/>
      <c r="DM58" s="355"/>
      <c r="DO58" s="355"/>
      <c r="DP58" s="355"/>
      <c r="DQ58" s="355"/>
      <c r="DR58" s="355"/>
      <c r="DS58" s="355"/>
      <c r="DT58" s="355"/>
      <c r="DU58" s="355"/>
      <c r="DV58" s="355"/>
      <c r="DW58" s="355"/>
      <c r="DX58" s="355"/>
      <c r="DY58" s="355"/>
      <c r="DZ58" s="355"/>
      <c r="EA58" s="356"/>
      <c r="EB58" s="355"/>
      <c r="EC58" s="355"/>
      <c r="EE58" s="407"/>
      <c r="EF58" s="407"/>
      <c r="EG58" s="407"/>
      <c r="EH58" s="407"/>
      <c r="EI58" s="407"/>
      <c r="EK58" s="407"/>
      <c r="EL58" s="408"/>
      <c r="EM58" s="407"/>
      <c r="EN58" s="407"/>
      <c r="EO58" s="407"/>
      <c r="EP58" s="407"/>
      <c r="EQ58" s="407"/>
      <c r="ES58" s="407"/>
      <c r="ET58" s="407"/>
      <c r="EU58" s="407"/>
      <c r="EV58" s="407"/>
      <c r="EW58" s="407"/>
      <c r="EY58" s="407"/>
      <c r="EZ58" s="407"/>
      <c r="FA58" s="407"/>
      <c r="FB58" s="407"/>
      <c r="FC58" s="407"/>
    </row>
    <row r="59" spans="1:159" x14ac:dyDescent="0.25">
      <c r="A59" s="198"/>
      <c r="B59" s="355"/>
      <c r="C59" s="355"/>
      <c r="D59" s="355"/>
      <c r="E59" s="355"/>
      <c r="F59" s="355"/>
      <c r="G59" s="355"/>
      <c r="H59" s="355"/>
      <c r="I59" s="355"/>
      <c r="J59" s="355"/>
      <c r="K59" s="355"/>
      <c r="L59" s="355"/>
      <c r="M59" s="355"/>
      <c r="N59" s="355"/>
      <c r="O59" s="355"/>
      <c r="P59" s="355"/>
      <c r="Q59" s="355"/>
      <c r="AQ59" s="407"/>
      <c r="AR59" s="408"/>
      <c r="AS59" s="407"/>
      <c r="AT59" s="408"/>
      <c r="AU59" s="407"/>
      <c r="AV59" s="407"/>
      <c r="AW59" s="407"/>
      <c r="AX59" s="407"/>
      <c r="AY59" s="407"/>
      <c r="AZ59" s="407"/>
      <c r="BB59" s="407"/>
      <c r="BC59" s="407"/>
      <c r="BD59" s="407"/>
      <c r="BE59" s="407"/>
      <c r="BF59" s="407"/>
      <c r="BG59" s="407"/>
      <c r="BH59" s="407"/>
      <c r="BI59" s="407"/>
      <c r="BJ59" s="407"/>
      <c r="BK59" s="407"/>
      <c r="BM59" s="407"/>
      <c r="BN59" s="408"/>
      <c r="BO59" s="407"/>
      <c r="BP59" s="408"/>
      <c r="BQ59" s="407"/>
      <c r="BR59" s="407"/>
      <c r="BS59" s="407"/>
      <c r="BT59" s="407"/>
      <c r="BU59" s="407"/>
      <c r="BW59" s="407"/>
      <c r="BX59" s="407"/>
      <c r="BY59" s="407"/>
      <c r="BZ59" s="407"/>
      <c r="CA59" s="407"/>
      <c r="CB59" s="407"/>
      <c r="CC59" s="407"/>
      <c r="CD59" s="407"/>
      <c r="CE59" s="407"/>
      <c r="CG59" s="407"/>
      <c r="CH59" s="407"/>
      <c r="CI59" s="407"/>
      <c r="CJ59" s="407"/>
      <c r="CK59" s="407"/>
      <c r="CM59" s="407"/>
      <c r="CN59" s="407"/>
      <c r="CO59" s="407"/>
      <c r="CP59" s="407"/>
      <c r="CQ59" s="407"/>
      <c r="CS59" s="407"/>
      <c r="CT59" s="407"/>
      <c r="CU59" s="407"/>
      <c r="CV59" s="407"/>
      <c r="CW59" s="407"/>
      <c r="CY59" s="355"/>
      <c r="CZ59" s="355"/>
      <c r="DA59" s="355"/>
      <c r="DB59" s="355"/>
      <c r="DC59" s="355"/>
      <c r="DD59" s="355"/>
      <c r="DE59" s="355"/>
      <c r="DF59" s="355"/>
      <c r="DG59" s="355"/>
      <c r="DH59" s="355"/>
      <c r="DI59" s="355"/>
      <c r="DJ59" s="355"/>
      <c r="DK59" s="356"/>
      <c r="DL59" s="355"/>
      <c r="DM59" s="355"/>
      <c r="DO59" s="355"/>
      <c r="DP59" s="355"/>
      <c r="DQ59" s="355"/>
      <c r="DR59" s="355"/>
      <c r="DS59" s="355"/>
      <c r="DT59" s="355"/>
      <c r="DU59" s="355"/>
      <c r="DV59" s="355"/>
      <c r="DW59" s="355"/>
      <c r="DX59" s="355"/>
      <c r="DY59" s="355"/>
      <c r="DZ59" s="355"/>
      <c r="EA59" s="356"/>
      <c r="EB59" s="355"/>
      <c r="EC59" s="355"/>
      <c r="EE59" s="407"/>
      <c r="EF59" s="407"/>
      <c r="EG59" s="407"/>
      <c r="EH59" s="407"/>
      <c r="EI59" s="407"/>
      <c r="EK59" s="407"/>
      <c r="EL59" s="408"/>
      <c r="EM59" s="407"/>
      <c r="EN59" s="407"/>
      <c r="EO59" s="407"/>
      <c r="EP59" s="407"/>
      <c r="EQ59" s="407"/>
      <c r="ES59" s="407"/>
      <c r="ET59" s="407"/>
      <c r="EU59" s="407"/>
      <c r="EV59" s="407"/>
      <c r="EW59" s="407"/>
      <c r="EY59" s="407"/>
      <c r="EZ59" s="407"/>
      <c r="FA59" s="407"/>
      <c r="FB59" s="407"/>
      <c r="FC59" s="407"/>
    </row>
    <row r="60" spans="1:159" x14ac:dyDescent="0.25">
      <c r="A60" s="198"/>
      <c r="B60" s="355"/>
      <c r="C60" s="355"/>
      <c r="D60" s="355"/>
      <c r="E60" s="355"/>
      <c r="F60" s="355"/>
      <c r="G60" s="355"/>
      <c r="H60" s="355"/>
      <c r="I60" s="355"/>
      <c r="J60" s="355"/>
      <c r="K60" s="355"/>
      <c r="L60" s="355"/>
      <c r="M60" s="355"/>
      <c r="N60" s="355"/>
      <c r="O60" s="355"/>
      <c r="P60" s="355"/>
      <c r="Q60" s="355"/>
      <c r="AQ60" s="407"/>
      <c r="AR60" s="408"/>
      <c r="AS60" s="407"/>
      <c r="AT60" s="408"/>
      <c r="AU60" s="407"/>
      <c r="AV60" s="407"/>
      <c r="AW60" s="407"/>
      <c r="AX60" s="407"/>
      <c r="AY60" s="407"/>
      <c r="AZ60" s="407"/>
      <c r="BB60" s="407"/>
      <c r="BC60" s="407"/>
      <c r="BD60" s="407"/>
      <c r="BE60" s="407"/>
      <c r="BF60" s="407"/>
      <c r="BG60" s="407"/>
      <c r="BH60" s="407"/>
      <c r="BI60" s="407"/>
      <c r="BJ60" s="407"/>
      <c r="BK60" s="407"/>
      <c r="BM60" s="407"/>
      <c r="BN60" s="408"/>
      <c r="BO60" s="407"/>
      <c r="BP60" s="408"/>
      <c r="BQ60" s="407"/>
      <c r="BR60" s="407"/>
      <c r="BS60" s="407"/>
      <c r="BT60" s="407"/>
      <c r="BU60" s="407"/>
      <c r="BW60" s="407"/>
      <c r="BX60" s="407"/>
      <c r="BY60" s="407"/>
      <c r="BZ60" s="407"/>
      <c r="CA60" s="407"/>
      <c r="CB60" s="407"/>
      <c r="CC60" s="407"/>
      <c r="CD60" s="407"/>
      <c r="CE60" s="407"/>
      <c r="CG60" s="407"/>
      <c r="CH60" s="407"/>
      <c r="CI60" s="407"/>
      <c r="CJ60" s="407"/>
      <c r="CK60" s="407"/>
      <c r="CM60" s="407"/>
      <c r="CN60" s="407"/>
      <c r="CO60" s="407"/>
      <c r="CP60" s="407"/>
      <c r="CQ60" s="407"/>
      <c r="CS60" s="407"/>
      <c r="CT60" s="407"/>
      <c r="CU60" s="407"/>
      <c r="CV60" s="407"/>
      <c r="CW60" s="407"/>
      <c r="CY60" s="355"/>
      <c r="CZ60" s="355"/>
      <c r="DA60" s="355"/>
      <c r="DB60" s="355"/>
      <c r="DC60" s="355"/>
      <c r="DD60" s="355"/>
      <c r="DE60" s="355"/>
      <c r="DF60" s="355"/>
      <c r="DG60" s="355"/>
      <c r="DH60" s="355"/>
      <c r="DI60" s="355"/>
      <c r="DJ60" s="355"/>
      <c r="DK60" s="356"/>
      <c r="DL60" s="355"/>
      <c r="DM60" s="355"/>
      <c r="DO60" s="355"/>
      <c r="DP60" s="355"/>
      <c r="DQ60" s="355"/>
      <c r="DR60" s="355"/>
      <c r="DS60" s="355"/>
      <c r="DT60" s="355"/>
      <c r="DU60" s="355"/>
      <c r="DV60" s="355"/>
      <c r="DW60" s="355"/>
      <c r="DX60" s="355"/>
      <c r="DY60" s="355"/>
      <c r="DZ60" s="355"/>
      <c r="EA60" s="356"/>
      <c r="EB60" s="355"/>
      <c r="EC60" s="355"/>
      <c r="EE60" s="407"/>
      <c r="EF60" s="407"/>
      <c r="EG60" s="407"/>
      <c r="EH60" s="407"/>
      <c r="EI60" s="407"/>
      <c r="EK60" s="407"/>
      <c r="EL60" s="408"/>
      <c r="EM60" s="407"/>
      <c r="EN60" s="407"/>
      <c r="EO60" s="407"/>
      <c r="EP60" s="407"/>
      <c r="EQ60" s="407"/>
      <c r="ES60" s="407"/>
      <c r="ET60" s="407"/>
      <c r="EU60" s="407"/>
      <c r="EV60" s="407"/>
      <c r="EW60" s="407"/>
      <c r="EY60" s="407"/>
      <c r="EZ60" s="407"/>
      <c r="FA60" s="407"/>
      <c r="FB60" s="407"/>
      <c r="FC60" s="407"/>
    </row>
    <row r="61" spans="1:159" x14ac:dyDescent="0.25">
      <c r="A61" s="198"/>
      <c r="B61" s="355"/>
      <c r="C61" s="355"/>
      <c r="D61" s="355"/>
      <c r="E61" s="355"/>
      <c r="F61" s="355"/>
      <c r="G61" s="355"/>
      <c r="H61" s="355"/>
      <c r="I61" s="355"/>
      <c r="J61" s="355"/>
      <c r="K61" s="355"/>
      <c r="L61" s="355"/>
      <c r="M61" s="355"/>
      <c r="N61" s="355"/>
      <c r="O61" s="355"/>
      <c r="P61" s="355"/>
      <c r="Q61" s="355"/>
      <c r="AQ61" s="407"/>
      <c r="AR61" s="408"/>
      <c r="AS61" s="407"/>
      <c r="AT61" s="408"/>
      <c r="AU61" s="407"/>
      <c r="AV61" s="407"/>
      <c r="AW61" s="407"/>
      <c r="AX61" s="407"/>
      <c r="AY61" s="407"/>
      <c r="AZ61" s="407"/>
      <c r="BB61" s="407"/>
      <c r="BC61" s="407"/>
      <c r="BD61" s="407"/>
      <c r="BE61" s="407"/>
      <c r="BF61" s="407"/>
      <c r="BG61" s="407"/>
      <c r="BH61" s="407"/>
      <c r="BI61" s="407"/>
      <c r="BJ61" s="407"/>
      <c r="BK61" s="407"/>
      <c r="BM61" s="407"/>
      <c r="BN61" s="408"/>
      <c r="BO61" s="407"/>
      <c r="BP61" s="408"/>
      <c r="BQ61" s="407"/>
      <c r="BR61" s="407"/>
      <c r="BS61" s="407"/>
      <c r="BT61" s="407"/>
      <c r="BU61" s="407"/>
      <c r="BW61" s="407"/>
      <c r="BX61" s="407"/>
      <c r="BY61" s="407"/>
      <c r="BZ61" s="407"/>
      <c r="CA61" s="407"/>
      <c r="CB61" s="407"/>
      <c r="CC61" s="407"/>
      <c r="CD61" s="407"/>
      <c r="CE61" s="407"/>
      <c r="CG61" s="407"/>
      <c r="CH61" s="407"/>
      <c r="CI61" s="407"/>
      <c r="CJ61" s="407"/>
      <c r="CK61" s="407"/>
      <c r="CM61" s="407"/>
      <c r="CN61" s="407"/>
      <c r="CO61" s="407"/>
      <c r="CP61" s="407"/>
      <c r="CQ61" s="407"/>
      <c r="CS61" s="407"/>
      <c r="CT61" s="407"/>
      <c r="CU61" s="407"/>
      <c r="CV61" s="407"/>
      <c r="CW61" s="407"/>
      <c r="CY61" s="355"/>
      <c r="CZ61" s="355"/>
      <c r="DA61" s="355"/>
      <c r="DB61" s="355"/>
      <c r="DC61" s="355"/>
      <c r="DD61" s="355"/>
      <c r="DE61" s="355"/>
      <c r="DF61" s="355"/>
      <c r="DG61" s="355"/>
      <c r="DH61" s="355"/>
      <c r="DI61" s="355"/>
      <c r="DJ61" s="355"/>
      <c r="DK61" s="356"/>
      <c r="DL61" s="355"/>
      <c r="DM61" s="355"/>
      <c r="DO61" s="355"/>
      <c r="DP61" s="355"/>
      <c r="DQ61" s="355"/>
      <c r="DR61" s="355"/>
      <c r="DS61" s="355"/>
      <c r="DT61" s="355"/>
      <c r="DU61" s="355"/>
      <c r="DV61" s="355"/>
      <c r="DW61" s="355"/>
      <c r="DX61" s="355"/>
      <c r="DY61" s="355"/>
      <c r="DZ61" s="355"/>
      <c r="EA61" s="356"/>
      <c r="EB61" s="355"/>
      <c r="EC61" s="355"/>
      <c r="EE61" s="407"/>
      <c r="EF61" s="407"/>
      <c r="EG61" s="407"/>
      <c r="EH61" s="407"/>
      <c r="EI61" s="407"/>
      <c r="EK61" s="407"/>
      <c r="EL61" s="408"/>
      <c r="EM61" s="407"/>
      <c r="EN61" s="407"/>
      <c r="EO61" s="407"/>
      <c r="EP61" s="407"/>
      <c r="EQ61" s="407"/>
      <c r="ES61" s="407"/>
      <c r="ET61" s="407"/>
      <c r="EU61" s="407"/>
      <c r="EV61" s="407"/>
      <c r="EW61" s="407"/>
      <c r="EY61" s="407"/>
      <c r="EZ61" s="407"/>
      <c r="FA61" s="407"/>
      <c r="FB61" s="407"/>
      <c r="FC61" s="407"/>
    </row>
    <row r="62" spans="1:159" x14ac:dyDescent="0.25">
      <c r="A62" s="198"/>
      <c r="B62" s="355"/>
      <c r="C62" s="355"/>
      <c r="D62" s="355"/>
      <c r="E62" s="355"/>
      <c r="F62" s="355"/>
      <c r="G62" s="355"/>
      <c r="H62" s="355"/>
      <c r="I62" s="355"/>
      <c r="J62" s="355"/>
      <c r="K62" s="355"/>
      <c r="L62" s="355"/>
      <c r="M62" s="355"/>
      <c r="N62" s="355"/>
      <c r="O62" s="355"/>
      <c r="P62" s="355"/>
      <c r="Q62" s="355"/>
      <c r="AQ62" s="407"/>
      <c r="AR62" s="408"/>
      <c r="AS62" s="407"/>
      <c r="AT62" s="408"/>
      <c r="AU62" s="407"/>
      <c r="AV62" s="407"/>
      <c r="AW62" s="407"/>
      <c r="AX62" s="407"/>
      <c r="AY62" s="407"/>
      <c r="AZ62" s="407"/>
      <c r="BB62" s="407"/>
      <c r="BC62" s="407"/>
      <c r="BD62" s="407"/>
      <c r="BE62" s="407"/>
      <c r="BF62" s="407"/>
      <c r="BG62" s="407"/>
      <c r="BH62" s="407"/>
      <c r="BI62" s="407"/>
      <c r="BJ62" s="407"/>
      <c r="BK62" s="407"/>
      <c r="BM62" s="407"/>
      <c r="BN62" s="408"/>
      <c r="BO62" s="407"/>
      <c r="BP62" s="408"/>
      <c r="BQ62" s="407"/>
      <c r="BR62" s="407"/>
      <c r="BS62" s="407"/>
      <c r="BT62" s="407"/>
      <c r="BU62" s="407"/>
      <c r="BW62" s="407"/>
      <c r="BX62" s="407"/>
      <c r="BY62" s="407"/>
      <c r="BZ62" s="407"/>
      <c r="CA62" s="407"/>
      <c r="CB62" s="407"/>
      <c r="CC62" s="407"/>
      <c r="CD62" s="407"/>
      <c r="CE62" s="407"/>
      <c r="CG62" s="407"/>
      <c r="CH62" s="407"/>
      <c r="CI62" s="407"/>
      <c r="CJ62" s="407"/>
      <c r="CK62" s="407"/>
      <c r="CM62" s="407"/>
      <c r="CN62" s="407"/>
      <c r="CO62" s="407"/>
      <c r="CP62" s="407"/>
      <c r="CQ62" s="407"/>
      <c r="CS62" s="407"/>
      <c r="CT62" s="407"/>
      <c r="CU62" s="407"/>
      <c r="CV62" s="407"/>
      <c r="CW62" s="407"/>
      <c r="CY62" s="355"/>
      <c r="CZ62" s="355"/>
      <c r="DA62" s="355"/>
      <c r="DB62" s="355"/>
      <c r="DC62" s="355"/>
      <c r="DD62" s="355"/>
      <c r="DE62" s="355"/>
      <c r="DF62" s="355"/>
      <c r="DG62" s="355"/>
      <c r="DH62" s="355"/>
      <c r="DI62" s="355"/>
      <c r="DJ62" s="355"/>
      <c r="DK62" s="356"/>
      <c r="DL62" s="355"/>
      <c r="DM62" s="355"/>
      <c r="DO62" s="355"/>
      <c r="DP62" s="355"/>
      <c r="DQ62" s="355"/>
      <c r="DR62" s="355"/>
      <c r="DS62" s="355"/>
      <c r="DT62" s="355"/>
      <c r="DU62" s="355"/>
      <c r="DV62" s="355"/>
      <c r="DW62" s="355"/>
      <c r="DX62" s="355"/>
      <c r="DY62" s="355"/>
      <c r="DZ62" s="355"/>
      <c r="EA62" s="356"/>
      <c r="EB62" s="355"/>
      <c r="EC62" s="355"/>
      <c r="EE62" s="407"/>
      <c r="EF62" s="407"/>
      <c r="EG62" s="407"/>
      <c r="EH62" s="407"/>
      <c r="EI62" s="407"/>
      <c r="EK62" s="407"/>
      <c r="EL62" s="408"/>
      <c r="EM62" s="407"/>
      <c r="EN62" s="407"/>
      <c r="EO62" s="407"/>
      <c r="EP62" s="407"/>
      <c r="EQ62" s="407"/>
      <c r="ES62" s="407"/>
      <c r="ET62" s="407"/>
      <c r="EU62" s="407"/>
      <c r="EV62" s="407"/>
      <c r="EW62" s="407"/>
      <c r="EY62" s="407"/>
      <c r="EZ62" s="407"/>
      <c r="FA62" s="407"/>
      <c r="FB62" s="407"/>
      <c r="FC62" s="407"/>
    </row>
    <row r="63" spans="1:159" x14ac:dyDescent="0.25">
      <c r="A63" s="198"/>
      <c r="B63" s="355"/>
      <c r="C63" s="355"/>
      <c r="D63" s="355"/>
      <c r="E63" s="355"/>
      <c r="F63" s="355"/>
      <c r="G63" s="355"/>
      <c r="H63" s="355"/>
      <c r="I63" s="355"/>
      <c r="J63" s="355"/>
      <c r="K63" s="355"/>
      <c r="L63" s="355"/>
      <c r="M63" s="355"/>
      <c r="N63" s="355"/>
      <c r="O63" s="355"/>
      <c r="P63" s="355"/>
      <c r="Q63" s="355"/>
      <c r="AQ63" s="407"/>
      <c r="AR63" s="408"/>
      <c r="AS63" s="407"/>
      <c r="AT63" s="408"/>
      <c r="AU63" s="407"/>
      <c r="AV63" s="407"/>
      <c r="AW63" s="407"/>
      <c r="AX63" s="407"/>
      <c r="AY63" s="407"/>
      <c r="AZ63" s="407"/>
      <c r="BB63" s="407"/>
      <c r="BC63" s="407"/>
      <c r="BD63" s="407"/>
      <c r="BE63" s="407"/>
      <c r="BF63" s="407"/>
      <c r="BG63" s="407"/>
      <c r="BH63" s="407"/>
      <c r="BI63" s="407"/>
      <c r="BJ63" s="407"/>
      <c r="BK63" s="407"/>
      <c r="BM63" s="407"/>
      <c r="BN63" s="408"/>
      <c r="BO63" s="407"/>
      <c r="BP63" s="408"/>
      <c r="BQ63" s="407"/>
      <c r="BR63" s="407"/>
      <c r="BS63" s="407"/>
      <c r="BT63" s="407"/>
      <c r="BU63" s="407"/>
      <c r="BW63" s="407"/>
      <c r="BX63" s="407"/>
      <c r="BY63" s="407"/>
      <c r="BZ63" s="407"/>
      <c r="CA63" s="407"/>
      <c r="CB63" s="407"/>
      <c r="CC63" s="407"/>
      <c r="CD63" s="407"/>
      <c r="CE63" s="407"/>
      <c r="CG63" s="407"/>
      <c r="CH63" s="407"/>
      <c r="CI63" s="407"/>
      <c r="CJ63" s="407"/>
      <c r="CK63" s="407"/>
      <c r="CM63" s="407"/>
      <c r="CN63" s="407"/>
      <c r="CO63" s="407"/>
      <c r="CP63" s="407"/>
      <c r="CQ63" s="407"/>
      <c r="CS63" s="407"/>
      <c r="CT63" s="407"/>
      <c r="CU63" s="407"/>
      <c r="CV63" s="407"/>
      <c r="CW63" s="407"/>
      <c r="CY63" s="355"/>
      <c r="CZ63" s="355"/>
      <c r="DA63" s="355"/>
      <c r="DB63" s="355"/>
      <c r="DC63" s="355"/>
      <c r="DD63" s="355"/>
      <c r="DE63" s="355"/>
      <c r="DF63" s="355"/>
      <c r="DG63" s="355"/>
      <c r="DH63" s="355"/>
      <c r="DI63" s="355"/>
      <c r="DJ63" s="355"/>
      <c r="DK63" s="356"/>
      <c r="DL63" s="355"/>
      <c r="DM63" s="355"/>
      <c r="DO63" s="355"/>
      <c r="DP63" s="355"/>
      <c r="DQ63" s="355"/>
      <c r="DR63" s="355"/>
      <c r="DS63" s="355"/>
      <c r="DT63" s="355"/>
      <c r="DU63" s="355"/>
      <c r="DV63" s="355"/>
      <c r="DW63" s="355"/>
      <c r="DX63" s="355"/>
      <c r="DY63" s="355"/>
      <c r="DZ63" s="355"/>
      <c r="EA63" s="356"/>
      <c r="EB63" s="355"/>
      <c r="EC63" s="355"/>
      <c r="EE63" s="407"/>
      <c r="EF63" s="407"/>
      <c r="EG63" s="407"/>
      <c r="EH63" s="407"/>
      <c r="EI63" s="407"/>
      <c r="EK63" s="407"/>
      <c r="EL63" s="408"/>
      <c r="EM63" s="407"/>
      <c r="EN63" s="407"/>
      <c r="EO63" s="407"/>
      <c r="EP63" s="407"/>
      <c r="EQ63" s="407"/>
      <c r="ES63" s="407"/>
      <c r="ET63" s="407"/>
      <c r="EU63" s="407"/>
      <c r="EV63" s="407"/>
      <c r="EW63" s="407"/>
      <c r="EY63" s="407"/>
      <c r="EZ63" s="407"/>
      <c r="FA63" s="407"/>
      <c r="FB63" s="407"/>
      <c r="FC63" s="407"/>
    </row>
    <row r="64" spans="1:159" x14ac:dyDescent="0.25">
      <c r="A64" s="198"/>
      <c r="B64" s="355"/>
      <c r="C64" s="355"/>
      <c r="D64" s="355"/>
      <c r="E64" s="355"/>
      <c r="F64" s="355"/>
      <c r="G64" s="355"/>
      <c r="H64" s="355"/>
      <c r="I64" s="355"/>
      <c r="J64" s="355"/>
      <c r="K64" s="355"/>
      <c r="L64" s="355"/>
      <c r="M64" s="355"/>
      <c r="N64" s="355"/>
      <c r="O64" s="355"/>
      <c r="P64" s="355"/>
      <c r="Q64" s="355"/>
      <c r="AQ64" s="407"/>
      <c r="AR64" s="408"/>
      <c r="AS64" s="407"/>
      <c r="AT64" s="408"/>
      <c r="AU64" s="407"/>
      <c r="AV64" s="407"/>
      <c r="AW64" s="407"/>
      <c r="AX64" s="407"/>
      <c r="AY64" s="407"/>
      <c r="AZ64" s="407"/>
      <c r="BB64" s="407"/>
      <c r="BC64" s="407"/>
      <c r="BD64" s="407"/>
      <c r="BE64" s="407"/>
      <c r="BF64" s="407"/>
      <c r="BG64" s="407"/>
      <c r="BH64" s="407"/>
      <c r="BI64" s="407"/>
      <c r="BJ64" s="407"/>
      <c r="BK64" s="407"/>
      <c r="BM64" s="407"/>
      <c r="BN64" s="408"/>
      <c r="BO64" s="407"/>
      <c r="BP64" s="408"/>
      <c r="BQ64" s="407"/>
      <c r="BR64" s="407"/>
      <c r="BS64" s="407"/>
      <c r="BT64" s="407"/>
      <c r="BU64" s="407"/>
      <c r="BW64" s="407"/>
      <c r="BX64" s="407"/>
      <c r="BY64" s="407"/>
      <c r="BZ64" s="407"/>
      <c r="CA64" s="407"/>
      <c r="CB64" s="407"/>
      <c r="CC64" s="407"/>
      <c r="CD64" s="407"/>
      <c r="CE64" s="407"/>
      <c r="CG64" s="407"/>
      <c r="CH64" s="407"/>
      <c r="CI64" s="407"/>
      <c r="CJ64" s="407"/>
      <c r="CK64" s="407"/>
      <c r="CM64" s="407"/>
      <c r="CN64" s="407"/>
      <c r="CO64" s="407"/>
      <c r="CP64" s="407"/>
      <c r="CQ64" s="407"/>
      <c r="CS64" s="407"/>
      <c r="CT64" s="407"/>
      <c r="CU64" s="407"/>
      <c r="CV64" s="407"/>
      <c r="CW64" s="407"/>
      <c r="CY64" s="355"/>
      <c r="CZ64" s="355"/>
      <c r="DA64" s="355"/>
      <c r="DB64" s="355"/>
      <c r="DC64" s="355"/>
      <c r="DD64" s="355"/>
      <c r="DE64" s="355"/>
      <c r="DF64" s="355"/>
      <c r="DG64" s="355"/>
      <c r="DH64" s="355"/>
      <c r="DI64" s="355"/>
      <c r="DJ64" s="355"/>
      <c r="DK64" s="356"/>
      <c r="DL64" s="355"/>
      <c r="DM64" s="355"/>
      <c r="DO64" s="355"/>
      <c r="DP64" s="355"/>
      <c r="DQ64" s="355"/>
      <c r="DR64" s="355"/>
      <c r="DS64" s="355"/>
      <c r="DT64" s="355"/>
      <c r="DU64" s="355"/>
      <c r="DV64" s="355"/>
      <c r="DW64" s="355"/>
      <c r="DX64" s="355"/>
      <c r="DY64" s="355"/>
      <c r="DZ64" s="355"/>
      <c r="EA64" s="356"/>
      <c r="EB64" s="355"/>
      <c r="EC64" s="355"/>
      <c r="EE64" s="407"/>
      <c r="EF64" s="407"/>
      <c r="EG64" s="407"/>
      <c r="EH64" s="407"/>
      <c r="EI64" s="407"/>
      <c r="EK64" s="407"/>
      <c r="EL64" s="408"/>
      <c r="EM64" s="407"/>
      <c r="EN64" s="407"/>
      <c r="EO64" s="407"/>
      <c r="EP64" s="407"/>
      <c r="EQ64" s="407"/>
      <c r="ES64" s="407"/>
      <c r="ET64" s="407"/>
      <c r="EU64" s="407"/>
      <c r="EV64" s="407"/>
      <c r="EW64" s="407"/>
      <c r="EY64" s="407"/>
      <c r="EZ64" s="407"/>
      <c r="FA64" s="407"/>
      <c r="FB64" s="407"/>
      <c r="FC64" s="407"/>
    </row>
    <row r="65" spans="1:159" x14ac:dyDescent="0.25">
      <c r="A65" s="198"/>
      <c r="B65" s="355"/>
      <c r="C65" s="355"/>
      <c r="D65" s="355"/>
      <c r="E65" s="355"/>
      <c r="F65" s="355"/>
      <c r="G65" s="355"/>
      <c r="H65" s="355"/>
      <c r="I65" s="355"/>
      <c r="J65" s="355"/>
      <c r="K65" s="355"/>
      <c r="L65" s="355"/>
      <c r="M65" s="355"/>
      <c r="N65" s="355"/>
      <c r="O65" s="355"/>
      <c r="P65" s="355"/>
      <c r="Q65" s="355"/>
      <c r="AQ65" s="407"/>
      <c r="AR65" s="408"/>
      <c r="AS65" s="407"/>
      <c r="AT65" s="408"/>
      <c r="AU65" s="407"/>
      <c r="AV65" s="407"/>
      <c r="AW65" s="407"/>
      <c r="AX65" s="407"/>
      <c r="AY65" s="407"/>
      <c r="AZ65" s="407"/>
      <c r="BB65" s="407"/>
      <c r="BC65" s="407"/>
      <c r="BD65" s="407"/>
      <c r="BE65" s="407"/>
      <c r="BF65" s="407"/>
      <c r="BG65" s="407"/>
      <c r="BH65" s="407"/>
      <c r="BI65" s="407"/>
      <c r="BJ65" s="407"/>
      <c r="BK65" s="407"/>
      <c r="BM65" s="407"/>
      <c r="BN65" s="408"/>
      <c r="BO65" s="407"/>
      <c r="BP65" s="408"/>
      <c r="BQ65" s="407"/>
      <c r="BR65" s="407"/>
      <c r="BS65" s="407"/>
      <c r="BT65" s="407"/>
      <c r="BU65" s="407"/>
      <c r="BW65" s="407"/>
      <c r="BX65" s="407"/>
      <c r="BY65" s="407"/>
      <c r="BZ65" s="407"/>
      <c r="CA65" s="407"/>
      <c r="CB65" s="407"/>
      <c r="CC65" s="407"/>
      <c r="CD65" s="407"/>
      <c r="CE65" s="407"/>
      <c r="CG65" s="407"/>
      <c r="CH65" s="407"/>
      <c r="CI65" s="407"/>
      <c r="CJ65" s="407"/>
      <c r="CK65" s="407"/>
      <c r="CM65" s="407"/>
      <c r="CN65" s="407"/>
      <c r="CO65" s="407"/>
      <c r="CP65" s="407"/>
      <c r="CQ65" s="407"/>
      <c r="CS65" s="407"/>
      <c r="CT65" s="407"/>
      <c r="CU65" s="407"/>
      <c r="CV65" s="407"/>
      <c r="CW65" s="407"/>
      <c r="CY65" s="355"/>
      <c r="CZ65" s="355"/>
      <c r="DA65" s="355"/>
      <c r="DB65" s="355"/>
      <c r="DC65" s="355"/>
      <c r="DD65" s="355"/>
      <c r="DE65" s="355"/>
      <c r="DF65" s="355"/>
      <c r="DG65" s="355"/>
      <c r="DH65" s="355"/>
      <c r="DI65" s="355"/>
      <c r="DJ65" s="355"/>
      <c r="DK65" s="356"/>
      <c r="DL65" s="355"/>
      <c r="DM65" s="355"/>
      <c r="DO65" s="355"/>
      <c r="DP65" s="355"/>
      <c r="DQ65" s="355"/>
      <c r="DR65" s="355"/>
      <c r="DS65" s="355"/>
      <c r="DT65" s="355"/>
      <c r="DU65" s="355"/>
      <c r="DV65" s="355"/>
      <c r="DW65" s="355"/>
      <c r="DX65" s="355"/>
      <c r="DY65" s="355"/>
      <c r="DZ65" s="355"/>
      <c r="EA65" s="356"/>
      <c r="EB65" s="355"/>
      <c r="EC65" s="355"/>
      <c r="EE65" s="407"/>
      <c r="EF65" s="407"/>
      <c r="EG65" s="407"/>
      <c r="EH65" s="407"/>
      <c r="EI65" s="407"/>
      <c r="EK65" s="407"/>
      <c r="EL65" s="408"/>
      <c r="EM65" s="407"/>
      <c r="EN65" s="407"/>
      <c r="EO65" s="407"/>
      <c r="EP65" s="407"/>
      <c r="EQ65" s="407"/>
      <c r="ES65" s="407"/>
      <c r="ET65" s="407"/>
      <c r="EU65" s="407"/>
      <c r="EV65" s="407"/>
      <c r="EW65" s="407"/>
      <c r="EY65" s="407"/>
      <c r="EZ65" s="407"/>
      <c r="FA65" s="407"/>
      <c r="FB65" s="407"/>
      <c r="FC65" s="407"/>
    </row>
    <row r="66" spans="1:159" x14ac:dyDescent="0.25">
      <c r="A66" s="198"/>
      <c r="B66" s="355"/>
      <c r="C66" s="355"/>
      <c r="D66" s="355"/>
      <c r="E66" s="355"/>
      <c r="F66" s="355"/>
      <c r="G66" s="355"/>
      <c r="H66" s="355"/>
      <c r="I66" s="355"/>
      <c r="J66" s="355"/>
      <c r="K66" s="355"/>
      <c r="L66" s="355"/>
      <c r="M66" s="355"/>
      <c r="N66" s="355"/>
      <c r="O66" s="355"/>
      <c r="P66" s="355"/>
      <c r="Q66" s="355"/>
      <c r="AQ66" s="407"/>
      <c r="AR66" s="408"/>
      <c r="AS66" s="407"/>
      <c r="AT66" s="408"/>
      <c r="AU66" s="407"/>
      <c r="AV66" s="407"/>
      <c r="AW66" s="407"/>
      <c r="AX66" s="407"/>
      <c r="AY66" s="407"/>
      <c r="AZ66" s="407"/>
      <c r="BB66" s="407"/>
      <c r="BC66" s="407"/>
      <c r="BD66" s="407"/>
      <c r="BE66" s="407"/>
      <c r="BF66" s="407"/>
      <c r="BG66" s="407"/>
      <c r="BH66" s="407"/>
      <c r="BI66" s="407"/>
      <c r="BJ66" s="407"/>
      <c r="BK66" s="407"/>
      <c r="BM66" s="407"/>
      <c r="BN66" s="408"/>
      <c r="BO66" s="407"/>
      <c r="BP66" s="408"/>
      <c r="BQ66" s="407"/>
      <c r="BR66" s="407"/>
      <c r="BS66" s="407"/>
      <c r="BT66" s="407"/>
      <c r="BU66" s="407"/>
      <c r="BW66" s="407"/>
      <c r="BX66" s="407"/>
      <c r="BY66" s="407"/>
      <c r="BZ66" s="407"/>
      <c r="CA66" s="407"/>
      <c r="CB66" s="407"/>
      <c r="CC66" s="407"/>
      <c r="CD66" s="407"/>
      <c r="CE66" s="407"/>
      <c r="CG66" s="407"/>
      <c r="CH66" s="407"/>
      <c r="CI66" s="407"/>
      <c r="CJ66" s="407"/>
      <c r="CK66" s="407"/>
      <c r="CM66" s="407"/>
      <c r="CN66" s="407"/>
      <c r="CO66" s="407"/>
      <c r="CP66" s="407"/>
      <c r="CQ66" s="407"/>
      <c r="CS66" s="407"/>
      <c r="CT66" s="407"/>
      <c r="CU66" s="407"/>
      <c r="CV66" s="407"/>
      <c r="CW66" s="407"/>
      <c r="CY66" s="355"/>
      <c r="CZ66" s="355"/>
      <c r="DA66" s="355"/>
      <c r="DB66" s="355"/>
      <c r="DC66" s="355"/>
      <c r="DD66" s="355"/>
      <c r="DE66" s="355"/>
      <c r="DF66" s="355"/>
      <c r="DG66" s="355"/>
      <c r="DH66" s="355"/>
      <c r="DI66" s="355"/>
      <c r="DJ66" s="355"/>
      <c r="DK66" s="356"/>
      <c r="DL66" s="355"/>
      <c r="DM66" s="355"/>
      <c r="DO66" s="355"/>
      <c r="DP66" s="355"/>
      <c r="DQ66" s="355"/>
      <c r="DR66" s="355"/>
      <c r="DS66" s="355"/>
      <c r="DT66" s="355"/>
      <c r="DU66" s="355"/>
      <c r="DV66" s="355"/>
      <c r="DW66" s="355"/>
      <c r="DX66" s="355"/>
      <c r="DY66" s="355"/>
      <c r="DZ66" s="355"/>
      <c r="EA66" s="356"/>
      <c r="EB66" s="355"/>
      <c r="EC66" s="355"/>
      <c r="EE66" s="407"/>
      <c r="EF66" s="407"/>
      <c r="EG66" s="407"/>
      <c r="EH66" s="407"/>
      <c r="EI66" s="407"/>
      <c r="EK66" s="407"/>
      <c r="EL66" s="408"/>
      <c r="EM66" s="407"/>
      <c r="EN66" s="407"/>
      <c r="EO66" s="407"/>
      <c r="EP66" s="407"/>
      <c r="EQ66" s="407"/>
      <c r="ES66" s="407"/>
      <c r="ET66" s="407"/>
      <c r="EU66" s="407"/>
      <c r="EV66" s="407"/>
      <c r="EW66" s="407"/>
      <c r="EY66" s="407"/>
      <c r="EZ66" s="407"/>
      <c r="FA66" s="407"/>
      <c r="FB66" s="407"/>
      <c r="FC66" s="407"/>
    </row>
    <row r="67" spans="1:159" x14ac:dyDescent="0.25">
      <c r="A67" s="198"/>
      <c r="B67" s="355"/>
      <c r="C67" s="355"/>
      <c r="D67" s="355"/>
      <c r="E67" s="355"/>
      <c r="F67" s="355"/>
      <c r="G67" s="355"/>
      <c r="H67" s="355"/>
      <c r="I67" s="355"/>
      <c r="J67" s="355"/>
      <c r="K67" s="355"/>
      <c r="L67" s="355"/>
      <c r="M67" s="355"/>
      <c r="N67" s="355"/>
      <c r="O67" s="355"/>
      <c r="P67" s="355"/>
      <c r="Q67" s="355"/>
      <c r="AQ67" s="407"/>
      <c r="AR67" s="408"/>
      <c r="AS67" s="407"/>
      <c r="AT67" s="408"/>
      <c r="AU67" s="407"/>
      <c r="AV67" s="407"/>
      <c r="AW67" s="407"/>
      <c r="AX67" s="407"/>
      <c r="AY67" s="407"/>
      <c r="AZ67" s="407"/>
      <c r="BB67" s="407"/>
      <c r="BC67" s="407"/>
      <c r="BD67" s="407"/>
      <c r="BE67" s="407"/>
      <c r="BF67" s="407"/>
      <c r="BG67" s="407"/>
      <c r="BH67" s="407"/>
      <c r="BI67" s="407"/>
      <c r="BJ67" s="407"/>
      <c r="BK67" s="407"/>
      <c r="BM67" s="407"/>
      <c r="BN67" s="408"/>
      <c r="BO67" s="407"/>
      <c r="BP67" s="408"/>
      <c r="BQ67" s="407"/>
      <c r="BR67" s="407"/>
      <c r="BS67" s="407"/>
      <c r="BT67" s="407"/>
      <c r="BU67" s="407"/>
      <c r="BW67" s="407"/>
      <c r="BX67" s="407"/>
      <c r="BY67" s="407"/>
      <c r="BZ67" s="407"/>
      <c r="CA67" s="407"/>
      <c r="CB67" s="407"/>
      <c r="CC67" s="407"/>
      <c r="CD67" s="407"/>
      <c r="CE67" s="407"/>
      <c r="CG67" s="407"/>
      <c r="CH67" s="407"/>
      <c r="CI67" s="407"/>
      <c r="CJ67" s="407"/>
      <c r="CK67" s="407"/>
      <c r="CM67" s="407"/>
      <c r="CN67" s="407"/>
      <c r="CO67" s="407"/>
      <c r="CP67" s="407"/>
      <c r="CQ67" s="407"/>
      <c r="CS67" s="407"/>
      <c r="CT67" s="407"/>
      <c r="CU67" s="407"/>
      <c r="CV67" s="407"/>
      <c r="CW67" s="407"/>
      <c r="CY67" s="355"/>
      <c r="CZ67" s="355"/>
      <c r="DA67" s="355"/>
      <c r="DB67" s="355"/>
      <c r="DC67" s="355"/>
      <c r="DD67" s="355"/>
      <c r="DE67" s="355"/>
      <c r="DF67" s="355"/>
      <c r="DG67" s="355"/>
      <c r="DH67" s="355"/>
      <c r="DI67" s="355"/>
      <c r="DJ67" s="355"/>
      <c r="DK67" s="356"/>
      <c r="DL67" s="355"/>
      <c r="DM67" s="355"/>
      <c r="DO67" s="355"/>
      <c r="DP67" s="355"/>
      <c r="DQ67" s="355"/>
      <c r="DR67" s="355"/>
      <c r="DS67" s="355"/>
      <c r="DT67" s="355"/>
      <c r="DU67" s="355"/>
      <c r="DV67" s="355"/>
      <c r="DW67" s="355"/>
      <c r="DX67" s="355"/>
      <c r="DY67" s="355"/>
      <c r="DZ67" s="355"/>
      <c r="EA67" s="356"/>
      <c r="EB67" s="355"/>
      <c r="EC67" s="355"/>
      <c r="EE67" s="407"/>
      <c r="EF67" s="407"/>
      <c r="EG67" s="407"/>
      <c r="EH67" s="407"/>
      <c r="EI67" s="407"/>
      <c r="EK67" s="407"/>
      <c r="EL67" s="408"/>
      <c r="EM67" s="407"/>
      <c r="EN67" s="407"/>
      <c r="EO67" s="407"/>
      <c r="EP67" s="407"/>
      <c r="EQ67" s="407"/>
      <c r="ES67" s="407"/>
      <c r="ET67" s="407"/>
      <c r="EU67" s="407"/>
      <c r="EV67" s="407"/>
      <c r="EW67" s="407"/>
      <c r="EY67" s="407"/>
      <c r="EZ67" s="407"/>
      <c r="FA67" s="407"/>
      <c r="FB67" s="407"/>
      <c r="FC67" s="407"/>
    </row>
    <row r="68" spans="1:159" x14ac:dyDescent="0.25">
      <c r="A68" s="198"/>
      <c r="B68" s="355"/>
      <c r="C68" s="355"/>
      <c r="D68" s="355"/>
      <c r="E68" s="355"/>
      <c r="F68" s="355"/>
      <c r="G68" s="355"/>
      <c r="H68" s="355"/>
      <c r="I68" s="355"/>
      <c r="J68" s="355"/>
      <c r="K68" s="355"/>
      <c r="L68" s="355"/>
      <c r="M68" s="355"/>
      <c r="N68" s="355"/>
      <c r="O68" s="355"/>
      <c r="P68" s="355"/>
      <c r="Q68" s="355"/>
      <c r="AQ68" s="407"/>
      <c r="AR68" s="408"/>
      <c r="AS68" s="407"/>
      <c r="AT68" s="408"/>
      <c r="AU68" s="407"/>
      <c r="AV68" s="407"/>
      <c r="AW68" s="407"/>
      <c r="AX68" s="407"/>
      <c r="AY68" s="407"/>
      <c r="AZ68" s="407"/>
      <c r="BB68" s="407"/>
      <c r="BC68" s="407"/>
      <c r="BD68" s="407"/>
      <c r="BE68" s="407"/>
      <c r="BF68" s="407"/>
      <c r="BG68" s="407"/>
      <c r="BH68" s="407"/>
      <c r="BI68" s="407"/>
      <c r="BJ68" s="407"/>
      <c r="BK68" s="407"/>
      <c r="BM68" s="407"/>
      <c r="BN68" s="408"/>
      <c r="BO68" s="407"/>
      <c r="BP68" s="408"/>
      <c r="BQ68" s="407"/>
      <c r="BR68" s="407"/>
      <c r="BS68" s="407"/>
      <c r="BT68" s="407"/>
      <c r="BU68" s="407"/>
      <c r="BW68" s="407"/>
      <c r="BX68" s="407"/>
      <c r="BY68" s="407"/>
      <c r="BZ68" s="407"/>
      <c r="CA68" s="407"/>
      <c r="CB68" s="407"/>
      <c r="CC68" s="407"/>
      <c r="CD68" s="407"/>
      <c r="CE68" s="407"/>
      <c r="CG68" s="407"/>
      <c r="CH68" s="407"/>
      <c r="CI68" s="407"/>
      <c r="CJ68" s="407"/>
      <c r="CK68" s="407"/>
      <c r="CM68" s="407"/>
      <c r="CN68" s="407"/>
      <c r="CO68" s="407"/>
      <c r="CP68" s="407"/>
      <c r="CQ68" s="407"/>
      <c r="CS68" s="407"/>
      <c r="CT68" s="407"/>
      <c r="CU68" s="407"/>
      <c r="CV68" s="407"/>
      <c r="CW68" s="407"/>
      <c r="CY68" s="355"/>
      <c r="CZ68" s="355"/>
      <c r="DA68" s="355"/>
      <c r="DB68" s="355"/>
      <c r="DC68" s="355"/>
      <c r="DD68" s="355"/>
      <c r="DE68" s="355"/>
      <c r="DF68" s="355"/>
      <c r="DG68" s="355"/>
      <c r="DH68" s="355"/>
      <c r="DI68" s="355"/>
      <c r="DJ68" s="355"/>
      <c r="DK68" s="356"/>
      <c r="DL68" s="355"/>
      <c r="DM68" s="355"/>
      <c r="DO68" s="355"/>
      <c r="DP68" s="355"/>
      <c r="DQ68" s="355"/>
      <c r="DR68" s="355"/>
      <c r="DS68" s="355"/>
      <c r="DT68" s="355"/>
      <c r="DU68" s="355"/>
      <c r="DV68" s="355"/>
      <c r="DW68" s="355"/>
      <c r="DX68" s="355"/>
      <c r="DY68" s="355"/>
      <c r="DZ68" s="355"/>
      <c r="EA68" s="356"/>
      <c r="EB68" s="355"/>
      <c r="EC68" s="355"/>
      <c r="EE68" s="407"/>
      <c r="EF68" s="407"/>
      <c r="EG68" s="407"/>
      <c r="EH68" s="407"/>
      <c r="EI68" s="407"/>
      <c r="EK68" s="407"/>
      <c r="EL68" s="408"/>
      <c r="EM68" s="407"/>
      <c r="EN68" s="407"/>
      <c r="EO68" s="407"/>
      <c r="EP68" s="407"/>
      <c r="EQ68" s="407"/>
      <c r="ES68" s="407"/>
      <c r="ET68" s="407"/>
      <c r="EU68" s="407"/>
      <c r="EV68" s="407"/>
      <c r="EW68" s="407"/>
      <c r="EY68" s="407"/>
      <c r="EZ68" s="407"/>
      <c r="FA68" s="407"/>
      <c r="FB68" s="407"/>
      <c r="FC68" s="407"/>
    </row>
    <row r="69" spans="1:159" x14ac:dyDescent="0.25">
      <c r="A69" s="198"/>
      <c r="B69" s="355"/>
      <c r="C69" s="355"/>
      <c r="D69" s="355"/>
      <c r="E69" s="355"/>
      <c r="F69" s="355"/>
      <c r="G69" s="355"/>
      <c r="H69" s="355"/>
      <c r="I69" s="355"/>
      <c r="J69" s="355"/>
      <c r="K69" s="355"/>
      <c r="L69" s="355"/>
      <c r="M69" s="355"/>
      <c r="N69" s="355"/>
      <c r="O69" s="355"/>
      <c r="P69" s="355"/>
      <c r="Q69" s="355"/>
      <c r="AQ69" s="407"/>
      <c r="AR69" s="408"/>
      <c r="AS69" s="407"/>
      <c r="AT69" s="408"/>
      <c r="AU69" s="407"/>
      <c r="AV69" s="407"/>
      <c r="AW69" s="407"/>
      <c r="AX69" s="407"/>
      <c r="AY69" s="407"/>
      <c r="AZ69" s="407"/>
      <c r="BB69" s="407"/>
      <c r="BC69" s="407"/>
      <c r="BD69" s="407"/>
      <c r="BE69" s="407"/>
      <c r="BF69" s="407"/>
      <c r="BG69" s="407"/>
      <c r="BH69" s="407"/>
      <c r="BI69" s="407"/>
      <c r="BJ69" s="407"/>
      <c r="BK69" s="407"/>
      <c r="BM69" s="407"/>
      <c r="BN69" s="408"/>
      <c r="BO69" s="407"/>
      <c r="BP69" s="408"/>
      <c r="BQ69" s="407"/>
      <c r="BR69" s="407"/>
      <c r="BS69" s="407"/>
      <c r="BT69" s="407"/>
      <c r="BU69" s="407"/>
      <c r="BW69" s="407"/>
      <c r="BX69" s="407"/>
      <c r="BY69" s="407"/>
      <c r="BZ69" s="407"/>
      <c r="CA69" s="407"/>
      <c r="CB69" s="407"/>
      <c r="CC69" s="407"/>
      <c r="CD69" s="407"/>
      <c r="CE69" s="407"/>
      <c r="CG69" s="407"/>
      <c r="CH69" s="407"/>
      <c r="CI69" s="407"/>
      <c r="CJ69" s="407"/>
      <c r="CK69" s="407"/>
      <c r="CM69" s="407"/>
      <c r="CN69" s="407"/>
      <c r="CO69" s="407"/>
      <c r="CP69" s="407"/>
      <c r="CQ69" s="407"/>
      <c r="CS69" s="407"/>
      <c r="CT69" s="407"/>
      <c r="CU69" s="407"/>
      <c r="CV69" s="407"/>
      <c r="CW69" s="407"/>
      <c r="CY69" s="355"/>
      <c r="CZ69" s="355"/>
      <c r="DA69" s="355"/>
      <c r="DB69" s="355"/>
      <c r="DC69" s="355"/>
      <c r="DD69" s="355"/>
      <c r="DE69" s="355"/>
      <c r="DF69" s="355"/>
      <c r="DG69" s="355"/>
      <c r="DH69" s="355"/>
      <c r="DI69" s="355"/>
      <c r="DJ69" s="355"/>
      <c r="DK69" s="356"/>
      <c r="DL69" s="355"/>
      <c r="DM69" s="355"/>
      <c r="DO69" s="355"/>
      <c r="DP69" s="355"/>
      <c r="DQ69" s="355"/>
      <c r="DR69" s="355"/>
      <c r="DS69" s="355"/>
      <c r="DT69" s="355"/>
      <c r="DU69" s="355"/>
      <c r="DV69" s="355"/>
      <c r="DW69" s="355"/>
      <c r="DX69" s="355"/>
      <c r="DY69" s="355"/>
      <c r="DZ69" s="355"/>
      <c r="EA69" s="356"/>
      <c r="EB69" s="355"/>
      <c r="EC69" s="355"/>
      <c r="EE69" s="407"/>
      <c r="EF69" s="407"/>
      <c r="EG69" s="407"/>
      <c r="EH69" s="407"/>
      <c r="EI69" s="407"/>
      <c r="EK69" s="407"/>
      <c r="EL69" s="408"/>
      <c r="EM69" s="407"/>
      <c r="EN69" s="407"/>
      <c r="EO69" s="407"/>
      <c r="EP69" s="407"/>
      <c r="EQ69" s="407"/>
      <c r="ES69" s="407"/>
      <c r="ET69" s="407"/>
      <c r="EU69" s="407"/>
      <c r="EV69" s="407"/>
      <c r="EW69" s="407"/>
      <c r="EY69" s="407"/>
      <c r="EZ69" s="407"/>
      <c r="FA69" s="407"/>
      <c r="FB69" s="407"/>
      <c r="FC69" s="407"/>
    </row>
    <row r="70" spans="1:159" x14ac:dyDescent="0.25">
      <c r="A70" s="198"/>
      <c r="B70" s="355"/>
      <c r="C70" s="355"/>
      <c r="D70" s="355"/>
      <c r="E70" s="355"/>
      <c r="F70" s="355"/>
      <c r="G70" s="355"/>
      <c r="H70" s="355"/>
      <c r="I70" s="355"/>
      <c r="J70" s="355"/>
      <c r="K70" s="355"/>
      <c r="L70" s="355"/>
      <c r="M70" s="355"/>
      <c r="N70" s="355"/>
      <c r="O70" s="355"/>
      <c r="P70" s="355"/>
      <c r="Q70" s="355"/>
      <c r="AQ70" s="407"/>
      <c r="AR70" s="408"/>
      <c r="AS70" s="407"/>
      <c r="AT70" s="408"/>
      <c r="AU70" s="407"/>
      <c r="AV70" s="407"/>
      <c r="AW70" s="407"/>
      <c r="AX70" s="407"/>
      <c r="AY70" s="407"/>
      <c r="AZ70" s="407"/>
      <c r="BB70" s="407"/>
      <c r="BC70" s="407"/>
      <c r="BD70" s="407"/>
      <c r="BE70" s="407"/>
      <c r="BF70" s="407"/>
      <c r="BG70" s="407"/>
      <c r="BH70" s="407"/>
      <c r="BI70" s="407"/>
      <c r="BJ70" s="407"/>
      <c r="BK70" s="407"/>
      <c r="BM70" s="407"/>
      <c r="BN70" s="408"/>
      <c r="BO70" s="407"/>
      <c r="BP70" s="408"/>
      <c r="BQ70" s="407"/>
      <c r="BR70" s="407"/>
      <c r="BS70" s="407"/>
      <c r="BT70" s="407"/>
      <c r="BU70" s="407"/>
      <c r="BW70" s="407"/>
      <c r="BX70" s="407"/>
      <c r="BY70" s="407"/>
      <c r="BZ70" s="407"/>
      <c r="CA70" s="407"/>
      <c r="CB70" s="407"/>
      <c r="CC70" s="407"/>
      <c r="CD70" s="407"/>
      <c r="CE70" s="407"/>
      <c r="CG70" s="407"/>
      <c r="CH70" s="407"/>
      <c r="CI70" s="407"/>
      <c r="CJ70" s="407"/>
      <c r="CK70" s="407"/>
      <c r="CM70" s="407"/>
      <c r="CN70" s="407"/>
      <c r="CO70" s="407"/>
      <c r="CP70" s="407"/>
      <c r="CQ70" s="407"/>
      <c r="CS70" s="407"/>
      <c r="CT70" s="407"/>
      <c r="CU70" s="407"/>
      <c r="CV70" s="407"/>
      <c r="CW70" s="407"/>
      <c r="CY70" s="355"/>
      <c r="CZ70" s="355"/>
      <c r="DA70" s="355"/>
      <c r="DB70" s="355"/>
      <c r="DC70" s="355"/>
      <c r="DD70" s="355"/>
      <c r="DE70" s="355"/>
      <c r="DF70" s="355"/>
      <c r="DG70" s="355"/>
      <c r="DH70" s="355"/>
      <c r="DI70" s="355"/>
      <c r="DJ70" s="355"/>
      <c r="DK70" s="356"/>
      <c r="DL70" s="355"/>
      <c r="DM70" s="355"/>
      <c r="DO70" s="355"/>
      <c r="DP70" s="355"/>
      <c r="DQ70" s="355"/>
      <c r="DR70" s="355"/>
      <c r="DS70" s="355"/>
      <c r="DT70" s="355"/>
      <c r="DU70" s="355"/>
      <c r="DV70" s="355"/>
      <c r="DW70" s="355"/>
      <c r="DX70" s="355"/>
      <c r="DY70" s="355"/>
      <c r="DZ70" s="355"/>
      <c r="EA70" s="356"/>
      <c r="EB70" s="355"/>
      <c r="EC70" s="355"/>
      <c r="EE70" s="407"/>
      <c r="EF70" s="407"/>
      <c r="EG70" s="407"/>
      <c r="EH70" s="407"/>
      <c r="EI70" s="407"/>
      <c r="EK70" s="407"/>
      <c r="EL70" s="408"/>
      <c r="EM70" s="407"/>
      <c r="EN70" s="407"/>
      <c r="EO70" s="407"/>
      <c r="EP70" s="407"/>
      <c r="EQ70" s="407"/>
      <c r="ES70" s="407"/>
      <c r="ET70" s="407"/>
      <c r="EU70" s="407"/>
      <c r="EV70" s="407"/>
      <c r="EW70" s="407"/>
      <c r="EY70" s="407"/>
      <c r="EZ70" s="407"/>
      <c r="FA70" s="407"/>
      <c r="FB70" s="407"/>
      <c r="FC70" s="407"/>
    </row>
    <row r="71" spans="1:159" x14ac:dyDescent="0.25">
      <c r="A71" s="198"/>
      <c r="B71" s="355"/>
      <c r="C71" s="355"/>
      <c r="D71" s="355"/>
      <c r="E71" s="355"/>
      <c r="F71" s="355"/>
      <c r="G71" s="355"/>
      <c r="H71" s="355"/>
      <c r="I71" s="355"/>
      <c r="J71" s="355"/>
      <c r="K71" s="355"/>
      <c r="L71" s="355"/>
      <c r="M71" s="355"/>
      <c r="N71" s="355"/>
      <c r="O71" s="355"/>
      <c r="P71" s="355"/>
      <c r="Q71" s="355"/>
      <c r="AQ71" s="407"/>
      <c r="AR71" s="408"/>
      <c r="AS71" s="407"/>
      <c r="AT71" s="408"/>
      <c r="AU71" s="407"/>
      <c r="AV71" s="407"/>
      <c r="AW71" s="407"/>
      <c r="AX71" s="407"/>
      <c r="AY71" s="407"/>
      <c r="AZ71" s="407"/>
      <c r="BB71" s="407"/>
      <c r="BC71" s="407"/>
      <c r="BD71" s="407"/>
      <c r="BE71" s="407"/>
      <c r="BF71" s="407"/>
      <c r="BG71" s="407"/>
      <c r="BH71" s="407"/>
      <c r="BI71" s="407"/>
      <c r="BJ71" s="407"/>
      <c r="BK71" s="407"/>
      <c r="BM71" s="407"/>
      <c r="BN71" s="408"/>
      <c r="BO71" s="407"/>
      <c r="BP71" s="408"/>
      <c r="BQ71" s="407"/>
      <c r="BR71" s="407"/>
      <c r="BS71" s="407"/>
      <c r="BT71" s="407"/>
      <c r="BU71" s="407"/>
      <c r="BW71" s="407"/>
      <c r="BX71" s="407"/>
      <c r="BY71" s="407"/>
      <c r="BZ71" s="407"/>
      <c r="CA71" s="407"/>
      <c r="CB71" s="407"/>
      <c r="CC71" s="407"/>
      <c r="CD71" s="407"/>
      <c r="CE71" s="407"/>
      <c r="CG71" s="407"/>
      <c r="CH71" s="407"/>
      <c r="CI71" s="407"/>
      <c r="CJ71" s="407"/>
      <c r="CK71" s="407"/>
      <c r="CM71" s="407"/>
      <c r="CN71" s="407"/>
      <c r="CO71" s="407"/>
      <c r="CP71" s="407"/>
      <c r="CQ71" s="407"/>
      <c r="CS71" s="407"/>
      <c r="CT71" s="407"/>
      <c r="CU71" s="407"/>
      <c r="CV71" s="407"/>
      <c r="CW71" s="407"/>
      <c r="CY71" s="355"/>
      <c r="CZ71" s="355"/>
      <c r="DA71" s="355"/>
      <c r="DB71" s="355"/>
      <c r="DC71" s="355"/>
      <c r="DD71" s="355"/>
      <c r="DE71" s="355"/>
      <c r="DF71" s="355"/>
      <c r="DG71" s="355"/>
      <c r="DH71" s="355"/>
      <c r="DI71" s="355"/>
      <c r="DJ71" s="355"/>
      <c r="DK71" s="356"/>
      <c r="DL71" s="355"/>
      <c r="DM71" s="355"/>
      <c r="DO71" s="355"/>
      <c r="DP71" s="355"/>
      <c r="DQ71" s="355"/>
      <c r="DR71" s="355"/>
      <c r="DS71" s="355"/>
      <c r="DT71" s="355"/>
      <c r="DU71" s="355"/>
      <c r="DV71" s="355"/>
      <c r="DW71" s="355"/>
      <c r="DX71" s="355"/>
      <c r="DY71" s="355"/>
      <c r="DZ71" s="355"/>
      <c r="EA71" s="356"/>
      <c r="EB71" s="355"/>
      <c r="EC71" s="355"/>
      <c r="EE71" s="407"/>
      <c r="EF71" s="407"/>
      <c r="EG71" s="407"/>
      <c r="EH71" s="407"/>
      <c r="EI71" s="407"/>
      <c r="EK71" s="407"/>
      <c r="EL71" s="408"/>
      <c r="EM71" s="407"/>
      <c r="EN71" s="407"/>
      <c r="EO71" s="407"/>
      <c r="EP71" s="407"/>
      <c r="EQ71" s="407"/>
      <c r="ES71" s="407"/>
      <c r="ET71" s="407"/>
      <c r="EU71" s="407"/>
      <c r="EV71" s="407"/>
      <c r="EW71" s="407"/>
      <c r="EY71" s="407"/>
      <c r="EZ71" s="407"/>
      <c r="FA71" s="407"/>
      <c r="FB71" s="407"/>
      <c r="FC71" s="407"/>
    </row>
    <row r="72" spans="1:159" x14ac:dyDescent="0.25">
      <c r="A72" s="198"/>
      <c r="B72" s="355"/>
      <c r="C72" s="355"/>
      <c r="D72" s="355"/>
      <c r="E72" s="355"/>
      <c r="F72" s="355"/>
      <c r="G72" s="355"/>
      <c r="H72" s="355"/>
      <c r="I72" s="355"/>
      <c r="J72" s="355"/>
      <c r="K72" s="355"/>
      <c r="L72" s="355"/>
      <c r="M72" s="355"/>
      <c r="N72" s="355"/>
      <c r="O72" s="355"/>
      <c r="P72" s="355"/>
      <c r="Q72" s="355"/>
      <c r="AQ72" s="407"/>
      <c r="AR72" s="408"/>
      <c r="AS72" s="407"/>
      <c r="AT72" s="408"/>
      <c r="AU72" s="407"/>
      <c r="AV72" s="407"/>
      <c r="AW72" s="407"/>
      <c r="AX72" s="407"/>
      <c r="AY72" s="407"/>
      <c r="AZ72" s="407"/>
      <c r="BB72" s="407"/>
      <c r="BC72" s="407"/>
      <c r="BD72" s="407"/>
      <c r="BE72" s="407"/>
      <c r="BF72" s="407"/>
      <c r="BG72" s="407"/>
      <c r="BH72" s="407"/>
      <c r="BI72" s="407"/>
      <c r="BJ72" s="407"/>
      <c r="BK72" s="407"/>
      <c r="BM72" s="407"/>
      <c r="BN72" s="408"/>
      <c r="BO72" s="407"/>
      <c r="BP72" s="408"/>
      <c r="BQ72" s="407"/>
      <c r="BR72" s="407"/>
      <c r="BS72" s="407"/>
      <c r="BT72" s="407"/>
      <c r="BU72" s="407"/>
      <c r="BW72" s="407"/>
      <c r="BX72" s="407"/>
      <c r="BY72" s="407"/>
      <c r="BZ72" s="407"/>
      <c r="CA72" s="407"/>
      <c r="CB72" s="407"/>
      <c r="CC72" s="407"/>
      <c r="CD72" s="407"/>
      <c r="CE72" s="407"/>
      <c r="CG72" s="407"/>
      <c r="CH72" s="407"/>
      <c r="CI72" s="407"/>
      <c r="CJ72" s="407"/>
      <c r="CK72" s="407"/>
      <c r="CM72" s="407"/>
      <c r="CN72" s="407"/>
      <c r="CO72" s="407"/>
      <c r="CP72" s="407"/>
      <c r="CQ72" s="407"/>
      <c r="CS72" s="407"/>
      <c r="CT72" s="407"/>
      <c r="CU72" s="407"/>
      <c r="CV72" s="407"/>
      <c r="CW72" s="407"/>
      <c r="CY72" s="355"/>
      <c r="CZ72" s="355"/>
      <c r="DA72" s="355"/>
      <c r="DB72" s="355"/>
      <c r="DC72" s="355"/>
      <c r="DD72" s="355"/>
      <c r="DE72" s="355"/>
      <c r="DF72" s="355"/>
      <c r="DG72" s="355"/>
      <c r="DH72" s="355"/>
      <c r="DI72" s="355"/>
      <c r="DJ72" s="355"/>
      <c r="DK72" s="356"/>
      <c r="DL72" s="355"/>
      <c r="DM72" s="355"/>
      <c r="DO72" s="355"/>
      <c r="DP72" s="355"/>
      <c r="DQ72" s="355"/>
      <c r="DR72" s="355"/>
      <c r="DS72" s="355"/>
      <c r="DT72" s="355"/>
      <c r="DU72" s="355"/>
      <c r="DV72" s="355"/>
      <c r="DW72" s="355"/>
      <c r="DX72" s="355"/>
      <c r="DY72" s="355"/>
      <c r="DZ72" s="355"/>
      <c r="EA72" s="356"/>
      <c r="EB72" s="355"/>
      <c r="EC72" s="355"/>
      <c r="EE72" s="407"/>
      <c r="EF72" s="407"/>
      <c r="EG72" s="407"/>
      <c r="EH72" s="407"/>
      <c r="EI72" s="407"/>
      <c r="EK72" s="407"/>
      <c r="EL72" s="408"/>
      <c r="EM72" s="407"/>
      <c r="EN72" s="407"/>
      <c r="EO72" s="407"/>
      <c r="EP72" s="407"/>
      <c r="EQ72" s="407"/>
      <c r="ES72" s="407"/>
      <c r="ET72" s="407"/>
      <c r="EU72" s="407"/>
      <c r="EV72" s="407"/>
      <c r="EW72" s="407"/>
      <c r="EY72" s="407"/>
      <c r="EZ72" s="407"/>
      <c r="FA72" s="407"/>
      <c r="FB72" s="407"/>
      <c r="FC72" s="407"/>
    </row>
    <row r="73" spans="1:159" x14ac:dyDescent="0.25">
      <c r="A73" s="198"/>
      <c r="B73" s="355"/>
      <c r="C73" s="355"/>
      <c r="D73" s="355"/>
      <c r="E73" s="355"/>
      <c r="F73" s="355"/>
      <c r="G73" s="355"/>
      <c r="H73" s="355"/>
      <c r="I73" s="355"/>
      <c r="J73" s="355"/>
      <c r="K73" s="355"/>
      <c r="L73" s="355"/>
      <c r="M73" s="355"/>
      <c r="N73" s="355"/>
      <c r="O73" s="355"/>
      <c r="P73" s="355"/>
      <c r="Q73" s="355"/>
      <c r="AQ73" s="407"/>
      <c r="AR73" s="408"/>
      <c r="AS73" s="407"/>
      <c r="AT73" s="408"/>
      <c r="AU73" s="407"/>
      <c r="AV73" s="407"/>
      <c r="AW73" s="407"/>
      <c r="AX73" s="407"/>
      <c r="AY73" s="407"/>
      <c r="AZ73" s="407"/>
      <c r="BB73" s="407"/>
      <c r="BC73" s="407"/>
      <c r="BD73" s="407"/>
      <c r="BE73" s="407"/>
      <c r="BF73" s="407"/>
      <c r="BG73" s="407"/>
      <c r="BH73" s="407"/>
      <c r="BI73" s="407"/>
      <c r="BJ73" s="407"/>
      <c r="BK73" s="407"/>
      <c r="BM73" s="407"/>
      <c r="BN73" s="408"/>
      <c r="BO73" s="407"/>
      <c r="BP73" s="408"/>
      <c r="BQ73" s="407"/>
      <c r="BR73" s="407"/>
      <c r="BS73" s="407"/>
      <c r="BT73" s="407"/>
      <c r="BU73" s="407"/>
      <c r="BW73" s="407"/>
      <c r="BX73" s="407"/>
      <c r="BY73" s="407"/>
      <c r="BZ73" s="407"/>
      <c r="CA73" s="407"/>
      <c r="CB73" s="407"/>
      <c r="CC73" s="407"/>
      <c r="CD73" s="407"/>
      <c r="CE73" s="407"/>
      <c r="CG73" s="407"/>
      <c r="CH73" s="407"/>
      <c r="CI73" s="407"/>
      <c r="CJ73" s="407"/>
      <c r="CK73" s="407"/>
      <c r="CM73" s="407"/>
      <c r="CN73" s="407"/>
      <c r="CO73" s="407"/>
      <c r="CP73" s="407"/>
      <c r="CQ73" s="407"/>
      <c r="CS73" s="407"/>
      <c r="CT73" s="407"/>
      <c r="CU73" s="407"/>
      <c r="CV73" s="407"/>
      <c r="CW73" s="407"/>
      <c r="CY73" s="355"/>
      <c r="CZ73" s="355"/>
      <c r="DA73" s="355"/>
      <c r="DB73" s="355"/>
      <c r="DC73" s="355"/>
      <c r="DD73" s="355"/>
      <c r="DE73" s="355"/>
      <c r="DF73" s="355"/>
      <c r="DG73" s="355"/>
      <c r="DH73" s="355"/>
      <c r="DI73" s="355"/>
      <c r="DJ73" s="355"/>
      <c r="DK73" s="356"/>
      <c r="DL73" s="355"/>
      <c r="DM73" s="355"/>
      <c r="DO73" s="355"/>
      <c r="DP73" s="355"/>
      <c r="DQ73" s="355"/>
      <c r="DR73" s="355"/>
      <c r="DS73" s="355"/>
      <c r="DT73" s="355"/>
      <c r="DU73" s="355"/>
      <c r="DV73" s="355"/>
      <c r="DW73" s="355"/>
      <c r="DX73" s="355"/>
      <c r="DY73" s="355"/>
      <c r="DZ73" s="355"/>
      <c r="EA73" s="356"/>
      <c r="EB73" s="355"/>
      <c r="EC73" s="355"/>
      <c r="EE73" s="407"/>
      <c r="EF73" s="407"/>
      <c r="EG73" s="407"/>
      <c r="EH73" s="407"/>
      <c r="EI73" s="407"/>
      <c r="EK73" s="407"/>
      <c r="EL73" s="408"/>
      <c r="EM73" s="407"/>
      <c r="EN73" s="407"/>
      <c r="EO73" s="407"/>
      <c r="EP73" s="407"/>
      <c r="EQ73" s="407"/>
      <c r="ES73" s="407"/>
      <c r="ET73" s="407"/>
      <c r="EU73" s="407"/>
      <c r="EV73" s="407"/>
      <c r="EW73" s="407"/>
      <c r="EY73" s="407"/>
      <c r="EZ73" s="407"/>
      <c r="FA73" s="407"/>
      <c r="FB73" s="407"/>
      <c r="FC73" s="407"/>
    </row>
    <row r="74" spans="1:159" x14ac:dyDescent="0.25">
      <c r="A74" s="198"/>
      <c r="B74" s="355"/>
      <c r="C74" s="355"/>
      <c r="D74" s="355"/>
      <c r="E74" s="355"/>
      <c r="F74" s="355"/>
      <c r="G74" s="355"/>
      <c r="H74" s="355"/>
      <c r="I74" s="355"/>
      <c r="J74" s="355"/>
      <c r="K74" s="355"/>
      <c r="L74" s="355"/>
      <c r="M74" s="355"/>
      <c r="N74" s="355"/>
      <c r="O74" s="355"/>
      <c r="P74" s="355"/>
      <c r="Q74" s="355"/>
      <c r="AQ74" s="407"/>
      <c r="AR74" s="408"/>
      <c r="AS74" s="407"/>
      <c r="AT74" s="408"/>
      <c r="AU74" s="407"/>
      <c r="AV74" s="407"/>
      <c r="AW74" s="407"/>
      <c r="AX74" s="407"/>
      <c r="AY74" s="407"/>
      <c r="AZ74" s="407"/>
      <c r="BB74" s="407"/>
      <c r="BC74" s="407"/>
      <c r="BD74" s="407"/>
      <c r="BE74" s="407"/>
      <c r="BF74" s="407"/>
      <c r="BG74" s="407"/>
      <c r="BH74" s="407"/>
      <c r="BI74" s="407"/>
      <c r="BJ74" s="407"/>
      <c r="BK74" s="407"/>
      <c r="BM74" s="407"/>
      <c r="BN74" s="408"/>
      <c r="BO74" s="407"/>
      <c r="BP74" s="408"/>
      <c r="BQ74" s="407"/>
      <c r="BR74" s="407"/>
      <c r="BS74" s="407"/>
      <c r="BT74" s="407"/>
      <c r="BU74" s="407"/>
      <c r="BW74" s="407"/>
      <c r="BX74" s="407"/>
      <c r="BY74" s="407"/>
      <c r="BZ74" s="407"/>
      <c r="CA74" s="407"/>
      <c r="CB74" s="407"/>
      <c r="CC74" s="407"/>
      <c r="CD74" s="407"/>
      <c r="CE74" s="407"/>
      <c r="CG74" s="407"/>
      <c r="CH74" s="407"/>
      <c r="CI74" s="407"/>
      <c r="CJ74" s="407"/>
      <c r="CK74" s="407"/>
      <c r="CM74" s="407"/>
      <c r="CN74" s="407"/>
      <c r="CO74" s="407"/>
      <c r="CP74" s="407"/>
      <c r="CQ74" s="407"/>
      <c r="CS74" s="407"/>
      <c r="CT74" s="407"/>
      <c r="CU74" s="407"/>
      <c r="CV74" s="407"/>
      <c r="CW74" s="407"/>
      <c r="CY74" s="355"/>
      <c r="CZ74" s="355"/>
      <c r="DA74" s="355"/>
      <c r="DB74" s="355"/>
      <c r="DC74" s="355"/>
      <c r="DD74" s="355"/>
      <c r="DE74" s="355"/>
      <c r="DF74" s="355"/>
      <c r="DG74" s="355"/>
      <c r="DH74" s="355"/>
      <c r="DI74" s="355"/>
      <c r="DJ74" s="355"/>
      <c r="DK74" s="356"/>
      <c r="DL74" s="355"/>
      <c r="DM74" s="355"/>
      <c r="DO74" s="355"/>
      <c r="DP74" s="355"/>
      <c r="DQ74" s="355"/>
      <c r="DR74" s="355"/>
      <c r="DS74" s="355"/>
      <c r="DT74" s="355"/>
      <c r="DU74" s="355"/>
      <c r="DV74" s="355"/>
      <c r="DW74" s="355"/>
      <c r="DX74" s="355"/>
      <c r="DY74" s="355"/>
      <c r="DZ74" s="355"/>
      <c r="EA74" s="356"/>
      <c r="EB74" s="355"/>
      <c r="EC74" s="355"/>
      <c r="EE74" s="407"/>
      <c r="EF74" s="407"/>
      <c r="EG74" s="407"/>
      <c r="EH74" s="407"/>
      <c r="EI74" s="407"/>
      <c r="EK74" s="407"/>
      <c r="EL74" s="408"/>
      <c r="EM74" s="407"/>
      <c r="EN74" s="407"/>
      <c r="EO74" s="407"/>
      <c r="EP74" s="407"/>
      <c r="EQ74" s="407"/>
      <c r="ES74" s="407"/>
      <c r="ET74" s="407"/>
      <c r="EU74" s="407"/>
      <c r="EV74" s="407"/>
      <c r="EW74" s="407"/>
      <c r="EY74" s="407"/>
      <c r="EZ74" s="407"/>
      <c r="FA74" s="407"/>
      <c r="FB74" s="407"/>
      <c r="FC74" s="407"/>
    </row>
    <row r="75" spans="1:159" x14ac:dyDescent="0.25">
      <c r="A75" s="198"/>
      <c r="B75" s="355"/>
      <c r="C75" s="355"/>
      <c r="D75" s="355"/>
      <c r="E75" s="355"/>
      <c r="F75" s="355"/>
      <c r="G75" s="355"/>
      <c r="H75" s="355"/>
      <c r="I75" s="355"/>
      <c r="J75" s="355"/>
      <c r="K75" s="355"/>
      <c r="L75" s="355"/>
      <c r="M75" s="355"/>
      <c r="N75" s="355"/>
      <c r="O75" s="355"/>
      <c r="P75" s="355"/>
      <c r="Q75" s="355"/>
      <c r="AQ75" s="407"/>
      <c r="AR75" s="408"/>
      <c r="AS75" s="407"/>
      <c r="AT75" s="408"/>
      <c r="AU75" s="407"/>
      <c r="AV75" s="407"/>
      <c r="AW75" s="407"/>
      <c r="AX75" s="407"/>
      <c r="AY75" s="407"/>
      <c r="AZ75" s="407"/>
      <c r="BB75" s="407"/>
      <c r="BC75" s="407"/>
      <c r="BD75" s="407"/>
      <c r="BE75" s="407"/>
      <c r="BF75" s="407"/>
      <c r="BG75" s="407"/>
      <c r="BH75" s="407"/>
      <c r="BI75" s="407"/>
      <c r="BJ75" s="407"/>
      <c r="BK75" s="407"/>
      <c r="BM75" s="407"/>
      <c r="BN75" s="408"/>
      <c r="BO75" s="407"/>
      <c r="BP75" s="408"/>
      <c r="BQ75" s="407"/>
      <c r="BR75" s="407"/>
      <c r="BS75" s="407"/>
      <c r="BT75" s="407"/>
      <c r="BU75" s="407"/>
      <c r="BW75" s="407"/>
      <c r="BX75" s="407"/>
      <c r="BY75" s="407"/>
      <c r="BZ75" s="407"/>
      <c r="CA75" s="407"/>
      <c r="CB75" s="407"/>
      <c r="CC75" s="407"/>
      <c r="CD75" s="407"/>
      <c r="CE75" s="407"/>
      <c r="CG75" s="407"/>
      <c r="CH75" s="407"/>
      <c r="CI75" s="407"/>
      <c r="CJ75" s="407"/>
      <c r="CK75" s="407"/>
      <c r="CM75" s="407"/>
      <c r="CN75" s="407"/>
      <c r="CO75" s="407"/>
      <c r="CP75" s="407"/>
      <c r="CQ75" s="407"/>
      <c r="CS75" s="407"/>
      <c r="CT75" s="407"/>
      <c r="CU75" s="407"/>
      <c r="CV75" s="407"/>
      <c r="CW75" s="407"/>
      <c r="CY75" s="355"/>
      <c r="CZ75" s="355"/>
      <c r="DA75" s="355"/>
      <c r="DB75" s="355"/>
      <c r="DC75" s="355"/>
      <c r="DD75" s="355"/>
      <c r="DE75" s="355"/>
      <c r="DF75" s="355"/>
      <c r="DG75" s="355"/>
      <c r="DH75" s="355"/>
      <c r="DI75" s="355"/>
      <c r="DJ75" s="355"/>
      <c r="DK75" s="356"/>
      <c r="DL75" s="355"/>
      <c r="DM75" s="355"/>
      <c r="DO75" s="355"/>
      <c r="DP75" s="355"/>
      <c r="DQ75" s="355"/>
      <c r="DR75" s="355"/>
      <c r="DS75" s="355"/>
      <c r="DT75" s="355"/>
      <c r="DU75" s="355"/>
      <c r="DV75" s="355"/>
      <c r="DW75" s="355"/>
      <c r="DX75" s="355"/>
      <c r="DY75" s="355"/>
      <c r="DZ75" s="355"/>
      <c r="EA75" s="356"/>
      <c r="EB75" s="355"/>
      <c r="EC75" s="355"/>
      <c r="EE75" s="407"/>
      <c r="EF75" s="407"/>
      <c r="EG75" s="407"/>
      <c r="EH75" s="407"/>
      <c r="EI75" s="407"/>
      <c r="EK75" s="407"/>
      <c r="EL75" s="408"/>
      <c r="EM75" s="407"/>
      <c r="EN75" s="407"/>
      <c r="EO75" s="407"/>
      <c r="EP75" s="407"/>
      <c r="EQ75" s="407"/>
      <c r="ES75" s="407"/>
      <c r="ET75" s="407"/>
      <c r="EU75" s="407"/>
      <c r="EV75" s="407"/>
      <c r="EW75" s="407"/>
      <c r="EY75" s="407"/>
      <c r="EZ75" s="407"/>
      <c r="FA75" s="407"/>
      <c r="FB75" s="407"/>
      <c r="FC75" s="407"/>
    </row>
    <row r="76" spans="1:159" x14ac:dyDescent="0.25">
      <c r="A76" s="198"/>
      <c r="B76" s="355"/>
      <c r="C76" s="355"/>
      <c r="D76" s="355"/>
      <c r="E76" s="355"/>
      <c r="F76" s="355"/>
      <c r="G76" s="355"/>
      <c r="H76" s="355"/>
      <c r="I76" s="355"/>
      <c r="J76" s="355"/>
      <c r="K76" s="355"/>
      <c r="L76" s="355"/>
      <c r="M76" s="355"/>
      <c r="N76" s="355"/>
      <c r="O76" s="355"/>
      <c r="P76" s="355"/>
      <c r="Q76" s="355"/>
      <c r="AQ76" s="407"/>
      <c r="AR76" s="408"/>
      <c r="AS76" s="407"/>
      <c r="AT76" s="408"/>
      <c r="AU76" s="407"/>
      <c r="AV76" s="407"/>
      <c r="AW76" s="407"/>
      <c r="AX76" s="407"/>
      <c r="AY76" s="407"/>
      <c r="AZ76" s="407"/>
      <c r="BB76" s="407"/>
      <c r="BC76" s="407"/>
      <c r="BD76" s="407"/>
      <c r="BE76" s="407"/>
      <c r="BF76" s="407"/>
      <c r="BG76" s="407"/>
      <c r="BH76" s="407"/>
      <c r="BI76" s="407"/>
      <c r="BJ76" s="407"/>
      <c r="BK76" s="407"/>
      <c r="BM76" s="407"/>
      <c r="BN76" s="408"/>
      <c r="BO76" s="407"/>
      <c r="BP76" s="408"/>
      <c r="BQ76" s="407"/>
      <c r="BR76" s="407"/>
      <c r="BS76" s="407"/>
      <c r="BT76" s="407"/>
      <c r="BU76" s="407"/>
      <c r="BW76" s="407"/>
      <c r="BX76" s="407"/>
      <c r="BY76" s="407"/>
      <c r="BZ76" s="407"/>
      <c r="CA76" s="407"/>
      <c r="CB76" s="407"/>
      <c r="CC76" s="407"/>
      <c r="CD76" s="407"/>
      <c r="CE76" s="407"/>
      <c r="CG76" s="407"/>
      <c r="CH76" s="407"/>
      <c r="CI76" s="407"/>
      <c r="CJ76" s="407"/>
      <c r="CK76" s="407"/>
      <c r="CM76" s="407"/>
      <c r="CN76" s="407"/>
      <c r="CO76" s="407"/>
      <c r="CP76" s="407"/>
      <c r="CQ76" s="407"/>
      <c r="CS76" s="407"/>
      <c r="CT76" s="407"/>
      <c r="CU76" s="407"/>
      <c r="CV76" s="407"/>
      <c r="CW76" s="407"/>
      <c r="CY76" s="355"/>
      <c r="CZ76" s="355"/>
      <c r="DA76" s="355"/>
      <c r="DB76" s="355"/>
      <c r="DC76" s="355"/>
      <c r="DD76" s="355"/>
      <c r="DE76" s="355"/>
      <c r="DF76" s="355"/>
      <c r="DG76" s="355"/>
      <c r="DH76" s="355"/>
      <c r="DI76" s="355"/>
      <c r="DJ76" s="355"/>
      <c r="DK76" s="356"/>
      <c r="DL76" s="355"/>
      <c r="DM76" s="355"/>
      <c r="DO76" s="355"/>
      <c r="DP76" s="355"/>
      <c r="DQ76" s="355"/>
      <c r="DR76" s="355"/>
      <c r="DS76" s="355"/>
      <c r="DT76" s="355"/>
      <c r="DU76" s="355"/>
      <c r="DV76" s="355"/>
      <c r="DW76" s="355"/>
      <c r="DX76" s="355"/>
      <c r="DY76" s="355"/>
      <c r="DZ76" s="355"/>
      <c r="EA76" s="356"/>
      <c r="EB76" s="355"/>
      <c r="EC76" s="355"/>
      <c r="EE76" s="407"/>
      <c r="EF76" s="407"/>
      <c r="EG76" s="407"/>
      <c r="EH76" s="407"/>
      <c r="EI76" s="407"/>
      <c r="EK76" s="407"/>
      <c r="EL76" s="408"/>
      <c r="EM76" s="407"/>
      <c r="EN76" s="407"/>
      <c r="EO76" s="407"/>
      <c r="EP76" s="407"/>
      <c r="EQ76" s="407"/>
      <c r="ES76" s="407"/>
      <c r="ET76" s="407"/>
      <c r="EU76" s="407"/>
      <c r="EV76" s="407"/>
      <c r="EW76" s="407"/>
      <c r="EY76" s="407"/>
      <c r="EZ76" s="407"/>
      <c r="FA76" s="407"/>
      <c r="FB76" s="407"/>
      <c r="FC76" s="407"/>
    </row>
    <row r="77" spans="1:159" x14ac:dyDescent="0.25">
      <c r="A77" s="198"/>
      <c r="B77" s="355"/>
      <c r="C77" s="355"/>
      <c r="D77" s="355"/>
      <c r="E77" s="355"/>
      <c r="F77" s="355"/>
      <c r="G77" s="355"/>
      <c r="H77" s="355"/>
      <c r="I77" s="355"/>
      <c r="J77" s="355"/>
      <c r="K77" s="355"/>
      <c r="L77" s="355"/>
      <c r="M77" s="355"/>
      <c r="N77" s="355"/>
      <c r="O77" s="355"/>
      <c r="P77" s="355"/>
      <c r="Q77" s="355"/>
      <c r="AQ77" s="407"/>
      <c r="AR77" s="408"/>
      <c r="AS77" s="407"/>
      <c r="AT77" s="408"/>
      <c r="AU77" s="407"/>
      <c r="AV77" s="407"/>
      <c r="AW77" s="407"/>
      <c r="AX77" s="407"/>
      <c r="AY77" s="407"/>
      <c r="AZ77" s="407"/>
      <c r="BB77" s="407"/>
      <c r="BC77" s="407"/>
      <c r="BD77" s="407"/>
      <c r="BE77" s="407"/>
      <c r="BF77" s="407"/>
      <c r="BG77" s="407"/>
      <c r="BH77" s="407"/>
      <c r="BI77" s="407"/>
      <c r="BJ77" s="407"/>
      <c r="BK77" s="407"/>
      <c r="BM77" s="407"/>
      <c r="BN77" s="408"/>
      <c r="BO77" s="407"/>
      <c r="BP77" s="408"/>
      <c r="BQ77" s="407"/>
      <c r="BR77" s="407"/>
      <c r="BS77" s="407"/>
      <c r="BT77" s="407"/>
      <c r="BU77" s="407"/>
      <c r="BW77" s="407"/>
      <c r="BX77" s="407"/>
      <c r="BY77" s="407"/>
      <c r="BZ77" s="407"/>
      <c r="CA77" s="407"/>
      <c r="CB77" s="407"/>
      <c r="CC77" s="407"/>
      <c r="CD77" s="407"/>
      <c r="CE77" s="407"/>
      <c r="CG77" s="407"/>
      <c r="CH77" s="407"/>
      <c r="CI77" s="407"/>
      <c r="CJ77" s="407"/>
      <c r="CK77" s="407"/>
      <c r="CM77" s="407"/>
      <c r="CN77" s="407"/>
      <c r="CO77" s="407"/>
      <c r="CP77" s="407"/>
      <c r="CQ77" s="407"/>
      <c r="CS77" s="407"/>
      <c r="CT77" s="407"/>
      <c r="CU77" s="407"/>
      <c r="CV77" s="407"/>
      <c r="CW77" s="407"/>
      <c r="CY77" s="355"/>
      <c r="CZ77" s="355"/>
      <c r="DA77" s="355"/>
      <c r="DB77" s="355"/>
      <c r="DC77" s="355"/>
      <c r="DD77" s="355"/>
      <c r="DE77" s="355"/>
      <c r="DF77" s="355"/>
      <c r="DG77" s="355"/>
      <c r="DH77" s="355"/>
      <c r="DI77" s="355"/>
      <c r="DJ77" s="355"/>
      <c r="DK77" s="356"/>
      <c r="DL77" s="355"/>
      <c r="DM77" s="355"/>
      <c r="DO77" s="355"/>
      <c r="DP77" s="355"/>
      <c r="DQ77" s="355"/>
      <c r="DR77" s="355"/>
      <c r="DS77" s="355"/>
      <c r="DT77" s="355"/>
      <c r="DU77" s="355"/>
      <c r="DV77" s="355"/>
      <c r="DW77" s="355"/>
      <c r="DX77" s="355"/>
      <c r="DY77" s="355"/>
      <c r="DZ77" s="355"/>
      <c r="EA77" s="356"/>
      <c r="EB77" s="355"/>
      <c r="EC77" s="355"/>
      <c r="EE77" s="407"/>
      <c r="EF77" s="407"/>
      <c r="EG77" s="407"/>
      <c r="EH77" s="407"/>
      <c r="EI77" s="407"/>
      <c r="EK77" s="407"/>
      <c r="EL77" s="408"/>
      <c r="EM77" s="407"/>
      <c r="EN77" s="407"/>
      <c r="EO77" s="407"/>
      <c r="EP77" s="407"/>
      <c r="EQ77" s="407"/>
      <c r="ES77" s="407"/>
      <c r="ET77" s="407"/>
      <c r="EU77" s="407"/>
      <c r="EV77" s="407"/>
      <c r="EW77" s="407"/>
      <c r="EY77" s="407"/>
      <c r="EZ77" s="407"/>
      <c r="FA77" s="407"/>
      <c r="FB77" s="407"/>
      <c r="FC77" s="407"/>
    </row>
    <row r="78" spans="1:159" x14ac:dyDescent="0.25">
      <c r="A78" s="198"/>
      <c r="B78" s="355"/>
      <c r="C78" s="355"/>
      <c r="D78" s="355"/>
      <c r="E78" s="355"/>
      <c r="F78" s="355"/>
      <c r="G78" s="355"/>
      <c r="H78" s="355"/>
      <c r="I78" s="355"/>
      <c r="J78" s="355"/>
      <c r="K78" s="355"/>
      <c r="L78" s="355"/>
      <c r="M78" s="355"/>
      <c r="N78" s="355"/>
      <c r="O78" s="355"/>
      <c r="P78" s="355"/>
      <c r="Q78" s="355"/>
      <c r="AQ78" s="407"/>
      <c r="AR78" s="408"/>
      <c r="AS78" s="407"/>
      <c r="AT78" s="408"/>
      <c r="AU78" s="407"/>
      <c r="AV78" s="407"/>
      <c r="AW78" s="407"/>
      <c r="AX78" s="407"/>
      <c r="AY78" s="407"/>
      <c r="AZ78" s="407"/>
      <c r="BB78" s="407"/>
      <c r="BC78" s="407"/>
      <c r="BD78" s="407"/>
      <c r="BE78" s="407"/>
      <c r="BF78" s="407"/>
      <c r="BG78" s="407"/>
      <c r="BH78" s="407"/>
      <c r="BI78" s="407"/>
      <c r="BJ78" s="407"/>
      <c r="BK78" s="407"/>
      <c r="BM78" s="407"/>
      <c r="BN78" s="408"/>
      <c r="BO78" s="407"/>
      <c r="BP78" s="408"/>
      <c r="BQ78" s="407"/>
      <c r="BR78" s="407"/>
      <c r="BS78" s="407"/>
      <c r="BT78" s="407"/>
      <c r="BU78" s="407"/>
      <c r="BW78" s="407"/>
      <c r="BX78" s="407"/>
      <c r="BY78" s="407"/>
      <c r="BZ78" s="407"/>
      <c r="CA78" s="407"/>
      <c r="CB78" s="407"/>
      <c r="CC78" s="407"/>
      <c r="CD78" s="407"/>
      <c r="CE78" s="407"/>
      <c r="CG78" s="407"/>
      <c r="CH78" s="407"/>
      <c r="CI78" s="407"/>
      <c r="CJ78" s="407"/>
      <c r="CK78" s="407"/>
      <c r="CM78" s="407"/>
      <c r="CN78" s="407"/>
      <c r="CO78" s="407"/>
      <c r="CP78" s="407"/>
      <c r="CQ78" s="407"/>
      <c r="CS78" s="407"/>
      <c r="CT78" s="407"/>
      <c r="CU78" s="407"/>
      <c r="CV78" s="407"/>
      <c r="CW78" s="407"/>
      <c r="CY78" s="355"/>
      <c r="CZ78" s="355"/>
      <c r="DA78" s="355"/>
      <c r="DB78" s="355"/>
      <c r="DC78" s="355"/>
      <c r="DD78" s="355"/>
      <c r="DE78" s="355"/>
      <c r="DF78" s="355"/>
      <c r="DG78" s="355"/>
      <c r="DH78" s="355"/>
      <c r="DI78" s="355"/>
      <c r="DJ78" s="355"/>
      <c r="DK78" s="356"/>
      <c r="DL78" s="355"/>
      <c r="DM78" s="355"/>
      <c r="DO78" s="355"/>
      <c r="DP78" s="355"/>
      <c r="DQ78" s="355"/>
      <c r="DR78" s="355"/>
      <c r="DS78" s="355"/>
      <c r="DT78" s="355"/>
      <c r="DU78" s="355"/>
      <c r="DV78" s="355"/>
      <c r="DW78" s="355"/>
      <c r="DX78" s="355"/>
      <c r="DY78" s="355"/>
      <c r="DZ78" s="355"/>
      <c r="EA78" s="356"/>
      <c r="EB78" s="355"/>
      <c r="EC78" s="355"/>
      <c r="EE78" s="407"/>
      <c r="EF78" s="407"/>
      <c r="EG78" s="407"/>
      <c r="EH78" s="407"/>
      <c r="EI78" s="407"/>
      <c r="EK78" s="407"/>
      <c r="EL78" s="408"/>
      <c r="EM78" s="407"/>
      <c r="EN78" s="407"/>
      <c r="EO78" s="407"/>
      <c r="EP78" s="407"/>
      <c r="EQ78" s="407"/>
      <c r="ES78" s="407"/>
      <c r="ET78" s="407"/>
      <c r="EU78" s="407"/>
      <c r="EV78" s="407"/>
      <c r="EW78" s="407"/>
      <c r="EY78" s="407"/>
      <c r="EZ78" s="407"/>
      <c r="FA78" s="407"/>
      <c r="FB78" s="407"/>
      <c r="FC78" s="407"/>
    </row>
    <row r="79" spans="1:159" x14ac:dyDescent="0.25">
      <c r="A79" s="198"/>
      <c r="B79" s="355"/>
      <c r="C79" s="355"/>
      <c r="D79" s="355"/>
      <c r="E79" s="355"/>
      <c r="F79" s="355"/>
      <c r="G79" s="355"/>
      <c r="H79" s="355"/>
      <c r="I79" s="355"/>
      <c r="J79" s="355"/>
      <c r="K79" s="355"/>
      <c r="L79" s="355"/>
      <c r="M79" s="355"/>
      <c r="N79" s="355"/>
      <c r="O79" s="355"/>
      <c r="P79" s="355"/>
      <c r="Q79" s="355"/>
      <c r="AQ79" s="407"/>
      <c r="AR79" s="408"/>
      <c r="AS79" s="407"/>
      <c r="AT79" s="408"/>
      <c r="AU79" s="407"/>
      <c r="AV79" s="407"/>
      <c r="AW79" s="407"/>
      <c r="AX79" s="407"/>
      <c r="AY79" s="407"/>
      <c r="AZ79" s="407"/>
      <c r="BB79" s="407"/>
      <c r="BC79" s="407"/>
      <c r="BD79" s="407"/>
      <c r="BE79" s="407"/>
      <c r="BF79" s="407"/>
      <c r="BG79" s="407"/>
      <c r="BH79" s="407"/>
      <c r="BI79" s="407"/>
      <c r="BJ79" s="407"/>
      <c r="BK79" s="407"/>
      <c r="BM79" s="407"/>
      <c r="BN79" s="408"/>
      <c r="BO79" s="407"/>
      <c r="BP79" s="408"/>
      <c r="BQ79" s="407"/>
      <c r="BR79" s="407"/>
      <c r="BS79" s="407"/>
      <c r="BT79" s="407"/>
      <c r="BU79" s="407"/>
      <c r="BW79" s="407"/>
      <c r="BX79" s="407"/>
      <c r="BY79" s="407"/>
      <c r="BZ79" s="407"/>
      <c r="CA79" s="407"/>
      <c r="CB79" s="407"/>
      <c r="CC79" s="407"/>
      <c r="CD79" s="407"/>
      <c r="CE79" s="407"/>
      <c r="CG79" s="407"/>
      <c r="CH79" s="407"/>
      <c r="CI79" s="407"/>
      <c r="CJ79" s="407"/>
      <c r="CK79" s="407"/>
      <c r="CM79" s="407"/>
      <c r="CN79" s="407"/>
      <c r="CO79" s="407"/>
      <c r="CP79" s="407"/>
      <c r="CQ79" s="407"/>
      <c r="CS79" s="407"/>
      <c r="CT79" s="407"/>
      <c r="CU79" s="407"/>
      <c r="CV79" s="407"/>
      <c r="CW79" s="407"/>
      <c r="CY79" s="355"/>
      <c r="CZ79" s="355"/>
      <c r="DA79" s="355"/>
      <c r="DB79" s="355"/>
      <c r="DC79" s="355"/>
      <c r="DD79" s="355"/>
      <c r="DE79" s="355"/>
      <c r="DF79" s="355"/>
      <c r="DG79" s="355"/>
      <c r="DH79" s="355"/>
      <c r="DI79" s="355"/>
      <c r="DJ79" s="355"/>
      <c r="DK79" s="356"/>
      <c r="DL79" s="355"/>
      <c r="DM79" s="355"/>
      <c r="DO79" s="355"/>
      <c r="DP79" s="355"/>
      <c r="DQ79" s="355"/>
      <c r="DR79" s="355"/>
      <c r="DS79" s="355"/>
      <c r="DT79" s="355"/>
      <c r="DU79" s="355"/>
      <c r="DV79" s="355"/>
      <c r="DW79" s="355"/>
      <c r="DX79" s="355"/>
      <c r="DY79" s="355"/>
      <c r="DZ79" s="355"/>
      <c r="EA79" s="356"/>
      <c r="EB79" s="355"/>
      <c r="EC79" s="355"/>
      <c r="EE79" s="407"/>
      <c r="EF79" s="407"/>
      <c r="EG79" s="407"/>
      <c r="EH79" s="407"/>
      <c r="EI79" s="407"/>
      <c r="EK79" s="407"/>
      <c r="EL79" s="408"/>
      <c r="EM79" s="407"/>
      <c r="EN79" s="407"/>
      <c r="EO79" s="407"/>
      <c r="EP79" s="407"/>
      <c r="EQ79" s="407"/>
      <c r="ES79" s="407"/>
      <c r="ET79" s="407"/>
      <c r="EU79" s="407"/>
      <c r="EV79" s="407"/>
      <c r="EW79" s="407"/>
      <c r="EY79" s="407"/>
      <c r="EZ79" s="407"/>
      <c r="FA79" s="407"/>
      <c r="FB79" s="407"/>
      <c r="FC79" s="407"/>
    </row>
    <row r="80" spans="1:159" x14ac:dyDescent="0.25">
      <c r="A80" s="198"/>
      <c r="B80" s="355"/>
      <c r="C80" s="355"/>
      <c r="D80" s="355"/>
      <c r="E80" s="355"/>
      <c r="F80" s="355"/>
      <c r="G80" s="355"/>
      <c r="H80" s="355"/>
      <c r="I80" s="355"/>
      <c r="J80" s="355"/>
      <c r="K80" s="355"/>
      <c r="L80" s="355"/>
      <c r="M80" s="355"/>
      <c r="N80" s="355"/>
      <c r="O80" s="355"/>
      <c r="P80" s="355"/>
      <c r="Q80" s="355"/>
      <c r="AQ80" s="407"/>
      <c r="AR80" s="408"/>
      <c r="AS80" s="407"/>
      <c r="AT80" s="408"/>
      <c r="AU80" s="407"/>
      <c r="AV80" s="407"/>
      <c r="AW80" s="407"/>
      <c r="AX80" s="407"/>
      <c r="AY80" s="407"/>
      <c r="AZ80" s="407"/>
      <c r="BB80" s="407"/>
      <c r="BC80" s="407"/>
      <c r="BD80" s="407"/>
      <c r="BE80" s="407"/>
      <c r="BF80" s="407"/>
      <c r="BG80" s="407"/>
      <c r="BH80" s="407"/>
      <c r="BI80" s="407"/>
      <c r="BJ80" s="407"/>
      <c r="BK80" s="407"/>
      <c r="BM80" s="407"/>
      <c r="BN80" s="408"/>
      <c r="BO80" s="407"/>
      <c r="BP80" s="408"/>
      <c r="BQ80" s="407"/>
      <c r="BR80" s="407"/>
      <c r="BS80" s="407"/>
      <c r="BT80" s="407"/>
      <c r="BU80" s="407"/>
      <c r="BW80" s="407"/>
      <c r="BX80" s="407"/>
      <c r="BY80" s="407"/>
      <c r="BZ80" s="407"/>
      <c r="CA80" s="407"/>
      <c r="CB80" s="407"/>
      <c r="CC80" s="407"/>
      <c r="CD80" s="407"/>
      <c r="CE80" s="407"/>
      <c r="CG80" s="407"/>
      <c r="CH80" s="407"/>
      <c r="CI80" s="407"/>
      <c r="CJ80" s="407"/>
      <c r="CK80" s="407"/>
      <c r="CM80" s="407"/>
      <c r="CN80" s="407"/>
      <c r="CO80" s="407"/>
      <c r="CP80" s="407"/>
      <c r="CQ80" s="407"/>
      <c r="CS80" s="407"/>
      <c r="CT80" s="407"/>
      <c r="CU80" s="407"/>
      <c r="CV80" s="407"/>
      <c r="CW80" s="407"/>
      <c r="CY80" s="355"/>
      <c r="CZ80" s="355"/>
      <c r="DA80" s="355"/>
      <c r="DB80" s="355"/>
      <c r="DC80" s="355"/>
      <c r="DD80" s="355"/>
      <c r="DE80" s="355"/>
      <c r="DF80" s="355"/>
      <c r="DG80" s="355"/>
      <c r="DH80" s="355"/>
      <c r="DI80" s="355"/>
      <c r="DJ80" s="355"/>
      <c r="DK80" s="356"/>
      <c r="DL80" s="355"/>
      <c r="DM80" s="355"/>
      <c r="DO80" s="355"/>
      <c r="DP80" s="355"/>
      <c r="DQ80" s="355"/>
      <c r="DR80" s="355"/>
      <c r="DS80" s="355"/>
      <c r="DT80" s="355"/>
      <c r="DU80" s="355"/>
      <c r="DV80" s="355"/>
      <c r="DW80" s="355"/>
      <c r="DX80" s="355"/>
      <c r="DY80" s="355"/>
      <c r="DZ80" s="355"/>
      <c r="EA80" s="356"/>
      <c r="EB80" s="355"/>
      <c r="EC80" s="355"/>
      <c r="EE80" s="407"/>
      <c r="EF80" s="407"/>
      <c r="EG80" s="407"/>
      <c r="EH80" s="407"/>
      <c r="EI80" s="407"/>
      <c r="EK80" s="407"/>
      <c r="EL80" s="408"/>
      <c r="EM80" s="407"/>
      <c r="EN80" s="407"/>
      <c r="EO80" s="407"/>
      <c r="EP80" s="407"/>
      <c r="EQ80" s="407"/>
      <c r="ES80" s="407"/>
      <c r="ET80" s="407"/>
      <c r="EU80" s="407"/>
      <c r="EV80" s="407"/>
      <c r="EW80" s="407"/>
      <c r="EY80" s="407"/>
      <c r="EZ80" s="407"/>
      <c r="FA80" s="407"/>
      <c r="FB80" s="407"/>
      <c r="FC80" s="407"/>
    </row>
    <row r="81" spans="1:159" x14ac:dyDescent="0.25">
      <c r="A81" s="198"/>
      <c r="B81" s="355"/>
      <c r="C81" s="355"/>
      <c r="D81" s="355"/>
      <c r="E81" s="355"/>
      <c r="F81" s="355"/>
      <c r="G81" s="355"/>
      <c r="H81" s="355"/>
      <c r="I81" s="355"/>
      <c r="J81" s="355"/>
      <c r="K81" s="355"/>
      <c r="L81" s="355"/>
      <c r="M81" s="355"/>
      <c r="N81" s="355"/>
      <c r="O81" s="355"/>
      <c r="P81" s="355"/>
      <c r="Q81" s="355"/>
      <c r="AQ81" s="407"/>
      <c r="AR81" s="408"/>
      <c r="AS81" s="407"/>
      <c r="AT81" s="408"/>
      <c r="AU81" s="407"/>
      <c r="AV81" s="407"/>
      <c r="AW81" s="407"/>
      <c r="AX81" s="407"/>
      <c r="AY81" s="407"/>
      <c r="AZ81" s="407"/>
      <c r="BB81" s="407"/>
      <c r="BC81" s="407"/>
      <c r="BD81" s="407"/>
      <c r="BE81" s="407"/>
      <c r="BF81" s="407"/>
      <c r="BG81" s="407"/>
      <c r="BH81" s="407"/>
      <c r="BI81" s="407"/>
      <c r="BJ81" s="407"/>
      <c r="BK81" s="407"/>
      <c r="BM81" s="407"/>
      <c r="BN81" s="408"/>
      <c r="BO81" s="407"/>
      <c r="BP81" s="408"/>
      <c r="BQ81" s="407"/>
      <c r="BR81" s="407"/>
      <c r="BS81" s="407"/>
      <c r="BT81" s="407"/>
      <c r="BU81" s="407"/>
      <c r="BW81" s="407"/>
      <c r="BX81" s="407"/>
      <c r="BY81" s="407"/>
      <c r="BZ81" s="407"/>
      <c r="CA81" s="407"/>
      <c r="CB81" s="407"/>
      <c r="CC81" s="407"/>
      <c r="CD81" s="407"/>
      <c r="CE81" s="407"/>
      <c r="CG81" s="407"/>
      <c r="CH81" s="407"/>
      <c r="CI81" s="407"/>
      <c r="CJ81" s="407"/>
      <c r="CK81" s="407"/>
      <c r="CM81" s="407"/>
      <c r="CN81" s="407"/>
      <c r="CO81" s="407"/>
      <c r="CP81" s="407"/>
      <c r="CQ81" s="407"/>
      <c r="CS81" s="407"/>
      <c r="CT81" s="407"/>
      <c r="CU81" s="407"/>
      <c r="CV81" s="407"/>
      <c r="CW81" s="407"/>
      <c r="CY81" s="355"/>
      <c r="CZ81" s="355"/>
      <c r="DA81" s="355"/>
      <c r="DB81" s="355"/>
      <c r="DC81" s="355"/>
      <c r="DD81" s="355"/>
      <c r="DE81" s="355"/>
      <c r="DF81" s="355"/>
      <c r="DG81" s="355"/>
      <c r="DH81" s="355"/>
      <c r="DI81" s="355"/>
      <c r="DJ81" s="355"/>
      <c r="DK81" s="356"/>
      <c r="DL81" s="355"/>
      <c r="DM81" s="355"/>
      <c r="DO81" s="355"/>
      <c r="DP81" s="355"/>
      <c r="DQ81" s="355"/>
      <c r="DR81" s="355"/>
      <c r="DS81" s="355"/>
      <c r="DT81" s="355"/>
      <c r="DU81" s="355"/>
      <c r="DV81" s="355"/>
      <c r="DW81" s="355"/>
      <c r="DX81" s="355"/>
      <c r="DY81" s="355"/>
      <c r="DZ81" s="355"/>
      <c r="EA81" s="356"/>
      <c r="EB81" s="355"/>
      <c r="EC81" s="355"/>
      <c r="EE81" s="407"/>
      <c r="EF81" s="407"/>
      <c r="EG81" s="407"/>
      <c r="EH81" s="407"/>
      <c r="EI81" s="407"/>
      <c r="EK81" s="407"/>
      <c r="EL81" s="408"/>
      <c r="EM81" s="407"/>
      <c r="EN81" s="407"/>
      <c r="EO81" s="407"/>
      <c r="EP81" s="407"/>
      <c r="EQ81" s="407"/>
      <c r="ES81" s="407"/>
      <c r="ET81" s="407"/>
      <c r="EU81" s="407"/>
      <c r="EV81" s="407"/>
      <c r="EW81" s="407"/>
      <c r="EY81" s="407"/>
      <c r="EZ81" s="407"/>
      <c r="FA81" s="407"/>
      <c r="FB81" s="407"/>
      <c r="FC81" s="407"/>
    </row>
    <row r="82" spans="1:159" x14ac:dyDescent="0.25">
      <c r="A82" s="198"/>
      <c r="B82" s="355"/>
      <c r="C82" s="355"/>
      <c r="D82" s="355"/>
      <c r="E82" s="355"/>
      <c r="F82" s="355"/>
      <c r="G82" s="355"/>
      <c r="H82" s="355"/>
      <c r="I82" s="355"/>
      <c r="J82" s="355"/>
      <c r="K82" s="355"/>
      <c r="L82" s="355"/>
      <c r="M82" s="355"/>
      <c r="N82" s="355"/>
      <c r="O82" s="355"/>
      <c r="P82" s="355"/>
      <c r="Q82" s="355"/>
      <c r="AQ82" s="407"/>
      <c r="AR82" s="408"/>
      <c r="AS82" s="407"/>
      <c r="AT82" s="408"/>
      <c r="AU82" s="407"/>
      <c r="AV82" s="407"/>
      <c r="AW82" s="407"/>
      <c r="AX82" s="407"/>
      <c r="AY82" s="407"/>
      <c r="AZ82" s="407"/>
      <c r="BB82" s="407"/>
      <c r="BC82" s="407"/>
      <c r="BD82" s="407"/>
      <c r="BE82" s="407"/>
      <c r="BF82" s="407"/>
      <c r="BG82" s="407"/>
      <c r="BH82" s="407"/>
      <c r="BI82" s="407"/>
      <c r="BJ82" s="407"/>
      <c r="BK82" s="407"/>
      <c r="BM82" s="407"/>
      <c r="BN82" s="408"/>
      <c r="BO82" s="407"/>
      <c r="BP82" s="408"/>
      <c r="BQ82" s="407"/>
      <c r="BR82" s="407"/>
      <c r="BS82" s="407"/>
      <c r="BT82" s="407"/>
      <c r="BU82" s="407"/>
      <c r="BW82" s="407"/>
      <c r="BX82" s="407"/>
      <c r="BY82" s="407"/>
      <c r="BZ82" s="407"/>
      <c r="CA82" s="407"/>
      <c r="CB82" s="407"/>
      <c r="CC82" s="407"/>
      <c r="CD82" s="407"/>
      <c r="CE82" s="407"/>
      <c r="CG82" s="407"/>
      <c r="CH82" s="407"/>
      <c r="CI82" s="407"/>
      <c r="CJ82" s="407"/>
      <c r="CK82" s="407"/>
      <c r="CM82" s="407"/>
      <c r="CN82" s="407"/>
      <c r="CO82" s="407"/>
      <c r="CP82" s="407"/>
      <c r="CQ82" s="407"/>
      <c r="CS82" s="407"/>
      <c r="CT82" s="407"/>
      <c r="CU82" s="407"/>
      <c r="CV82" s="407"/>
      <c r="CW82" s="407"/>
      <c r="CY82" s="355"/>
      <c r="CZ82" s="355"/>
      <c r="DA82" s="355"/>
      <c r="DB82" s="355"/>
      <c r="DC82" s="355"/>
      <c r="DD82" s="355"/>
      <c r="DE82" s="355"/>
      <c r="DF82" s="355"/>
      <c r="DG82" s="355"/>
      <c r="DH82" s="355"/>
      <c r="DI82" s="355"/>
      <c r="DJ82" s="355"/>
      <c r="DK82" s="356"/>
      <c r="DL82" s="355"/>
      <c r="DM82" s="355"/>
      <c r="DO82" s="355"/>
      <c r="DP82" s="355"/>
      <c r="DQ82" s="355"/>
      <c r="DR82" s="355"/>
      <c r="DS82" s="355"/>
      <c r="DT82" s="355"/>
      <c r="DU82" s="355"/>
      <c r="DV82" s="355"/>
      <c r="DW82" s="355"/>
      <c r="DX82" s="355"/>
      <c r="DY82" s="355"/>
      <c r="DZ82" s="355"/>
      <c r="EA82" s="356"/>
      <c r="EB82" s="355"/>
      <c r="EC82" s="355"/>
      <c r="EE82" s="407"/>
      <c r="EF82" s="407"/>
      <c r="EG82" s="407"/>
      <c r="EH82" s="407"/>
      <c r="EI82" s="407"/>
      <c r="EK82" s="407"/>
      <c r="EL82" s="408"/>
      <c r="EM82" s="407"/>
      <c r="EN82" s="407"/>
      <c r="EO82" s="407"/>
      <c r="EP82" s="407"/>
      <c r="EQ82" s="407"/>
      <c r="ES82" s="407"/>
      <c r="ET82" s="407"/>
      <c r="EU82" s="407"/>
      <c r="EV82" s="407"/>
      <c r="EW82" s="407"/>
      <c r="EY82" s="407"/>
      <c r="EZ82" s="407"/>
      <c r="FA82" s="407"/>
      <c r="FB82" s="407"/>
      <c r="FC82" s="407"/>
    </row>
    <row r="83" spans="1:159" x14ac:dyDescent="0.25">
      <c r="A83" s="198"/>
      <c r="B83" s="355"/>
      <c r="C83" s="355"/>
      <c r="D83" s="355"/>
      <c r="E83" s="355"/>
      <c r="F83" s="355"/>
      <c r="G83" s="355"/>
      <c r="H83" s="355"/>
      <c r="I83" s="355"/>
      <c r="J83" s="355"/>
      <c r="K83" s="355"/>
      <c r="L83" s="355"/>
      <c r="M83" s="355"/>
      <c r="N83" s="355"/>
      <c r="O83" s="355"/>
      <c r="P83" s="355"/>
      <c r="Q83" s="355"/>
      <c r="AQ83" s="407"/>
      <c r="AR83" s="408"/>
      <c r="AS83" s="407"/>
      <c r="AT83" s="408"/>
      <c r="AU83" s="407"/>
      <c r="AV83" s="407"/>
      <c r="AW83" s="407"/>
      <c r="AX83" s="407"/>
      <c r="AY83" s="407"/>
      <c r="AZ83" s="407"/>
      <c r="BB83" s="407"/>
      <c r="BC83" s="407"/>
      <c r="BD83" s="407"/>
      <c r="BE83" s="407"/>
      <c r="BF83" s="407"/>
      <c r="BG83" s="407"/>
      <c r="BH83" s="407"/>
      <c r="BI83" s="407"/>
      <c r="BJ83" s="407"/>
      <c r="BK83" s="407"/>
      <c r="BM83" s="407"/>
      <c r="BN83" s="408"/>
      <c r="BO83" s="407"/>
      <c r="BP83" s="408"/>
      <c r="BQ83" s="407"/>
      <c r="BR83" s="407"/>
      <c r="BS83" s="407"/>
      <c r="BT83" s="407"/>
      <c r="BU83" s="407"/>
      <c r="BW83" s="407"/>
      <c r="BX83" s="407"/>
      <c r="BY83" s="407"/>
      <c r="BZ83" s="407"/>
      <c r="CA83" s="407"/>
      <c r="CB83" s="407"/>
      <c r="CC83" s="407"/>
      <c r="CD83" s="407"/>
      <c r="CE83" s="407"/>
      <c r="CG83" s="407"/>
      <c r="CH83" s="407"/>
      <c r="CI83" s="407"/>
      <c r="CJ83" s="407"/>
      <c r="CK83" s="407"/>
      <c r="CM83" s="407"/>
      <c r="CN83" s="407"/>
      <c r="CO83" s="407"/>
      <c r="CP83" s="407"/>
      <c r="CQ83" s="407"/>
      <c r="CS83" s="407"/>
      <c r="CT83" s="407"/>
      <c r="CU83" s="407"/>
      <c r="CV83" s="407"/>
      <c r="CW83" s="407"/>
      <c r="CY83" s="355"/>
      <c r="CZ83" s="355"/>
      <c r="DA83" s="355"/>
      <c r="DB83" s="355"/>
      <c r="DC83" s="355"/>
      <c r="DD83" s="355"/>
      <c r="DE83" s="355"/>
      <c r="DF83" s="355"/>
      <c r="DG83" s="355"/>
      <c r="DH83" s="355"/>
      <c r="DI83" s="355"/>
      <c r="DJ83" s="355"/>
      <c r="DK83" s="356"/>
      <c r="DL83" s="355"/>
      <c r="DM83" s="355"/>
      <c r="DO83" s="355"/>
      <c r="DP83" s="355"/>
      <c r="DQ83" s="355"/>
      <c r="DR83" s="355"/>
      <c r="DS83" s="355"/>
      <c r="DT83" s="355"/>
      <c r="DU83" s="355"/>
      <c r="DV83" s="355"/>
      <c r="DW83" s="355"/>
      <c r="DX83" s="355"/>
      <c r="DY83" s="355"/>
      <c r="DZ83" s="355"/>
      <c r="EA83" s="356"/>
      <c r="EB83" s="355"/>
      <c r="EC83" s="355"/>
      <c r="EE83" s="407"/>
      <c r="EF83" s="407"/>
      <c r="EG83" s="407"/>
      <c r="EH83" s="407"/>
      <c r="EI83" s="407"/>
      <c r="EK83" s="407"/>
      <c r="EL83" s="408"/>
      <c r="EM83" s="407"/>
      <c r="EN83" s="407"/>
      <c r="EO83" s="407"/>
      <c r="EP83" s="407"/>
      <c r="EQ83" s="407"/>
      <c r="ES83" s="407"/>
      <c r="ET83" s="407"/>
      <c r="EU83" s="407"/>
      <c r="EV83" s="407"/>
      <c r="EW83" s="407"/>
      <c r="EY83" s="407"/>
      <c r="EZ83" s="407"/>
      <c r="FA83" s="407"/>
      <c r="FB83" s="407"/>
      <c r="FC83" s="407"/>
    </row>
    <row r="84" spans="1:159" x14ac:dyDescent="0.25">
      <c r="A84" s="198"/>
      <c r="B84" s="355"/>
      <c r="C84" s="355"/>
      <c r="D84" s="355"/>
      <c r="E84" s="355"/>
      <c r="F84" s="355"/>
      <c r="G84" s="355"/>
      <c r="H84" s="355"/>
      <c r="I84" s="355"/>
      <c r="J84" s="355"/>
      <c r="K84" s="355"/>
      <c r="L84" s="355"/>
      <c r="M84" s="355"/>
      <c r="N84" s="355"/>
      <c r="O84" s="355"/>
      <c r="P84" s="355"/>
      <c r="Q84" s="355"/>
      <c r="AQ84" s="407"/>
      <c r="AR84" s="408"/>
      <c r="AS84" s="407"/>
      <c r="AT84" s="408"/>
      <c r="AU84" s="407"/>
      <c r="AV84" s="407"/>
      <c r="AW84" s="407"/>
      <c r="AX84" s="407"/>
      <c r="AY84" s="407"/>
      <c r="AZ84" s="407"/>
      <c r="BB84" s="407"/>
      <c r="BC84" s="407"/>
      <c r="BD84" s="407"/>
      <c r="BE84" s="407"/>
      <c r="BF84" s="407"/>
      <c r="BG84" s="407"/>
      <c r="BH84" s="407"/>
      <c r="BI84" s="407"/>
      <c r="BJ84" s="407"/>
      <c r="BK84" s="407"/>
      <c r="BM84" s="407"/>
      <c r="BN84" s="408"/>
      <c r="BO84" s="407"/>
      <c r="BP84" s="408"/>
      <c r="BQ84" s="407"/>
      <c r="BR84" s="407"/>
      <c r="BS84" s="407"/>
      <c r="BT84" s="407"/>
      <c r="BU84" s="407"/>
      <c r="BW84" s="407"/>
      <c r="BX84" s="407"/>
      <c r="BY84" s="407"/>
      <c r="BZ84" s="407"/>
      <c r="CA84" s="407"/>
      <c r="CB84" s="407"/>
      <c r="CC84" s="407"/>
      <c r="CD84" s="407"/>
      <c r="CE84" s="407"/>
      <c r="CG84" s="407"/>
      <c r="CH84" s="407"/>
      <c r="CI84" s="407"/>
      <c r="CJ84" s="407"/>
      <c r="CK84" s="407"/>
      <c r="CM84" s="407"/>
      <c r="CN84" s="407"/>
      <c r="CO84" s="407"/>
      <c r="CP84" s="407"/>
      <c r="CQ84" s="407"/>
      <c r="CS84" s="407"/>
      <c r="CT84" s="407"/>
      <c r="CU84" s="407"/>
      <c r="CV84" s="407"/>
      <c r="CW84" s="407"/>
      <c r="CY84" s="355"/>
      <c r="CZ84" s="355"/>
      <c r="DA84" s="355"/>
      <c r="DB84" s="355"/>
      <c r="DC84" s="355"/>
      <c r="DD84" s="355"/>
      <c r="DE84" s="355"/>
      <c r="DF84" s="355"/>
      <c r="DG84" s="355"/>
      <c r="DH84" s="355"/>
      <c r="DI84" s="355"/>
      <c r="DJ84" s="355"/>
      <c r="DK84" s="356"/>
      <c r="DL84" s="355"/>
      <c r="DM84" s="355"/>
      <c r="DO84" s="355"/>
      <c r="DP84" s="355"/>
      <c r="DQ84" s="355"/>
      <c r="DR84" s="355"/>
      <c r="DS84" s="355"/>
      <c r="DT84" s="355"/>
      <c r="DU84" s="355"/>
      <c r="DV84" s="355"/>
      <c r="DW84" s="355"/>
      <c r="DX84" s="355"/>
      <c r="DY84" s="355"/>
      <c r="DZ84" s="355"/>
      <c r="EA84" s="356"/>
      <c r="EB84" s="355"/>
      <c r="EC84" s="355"/>
      <c r="EE84" s="407"/>
      <c r="EF84" s="407"/>
      <c r="EG84" s="407"/>
      <c r="EH84" s="407"/>
      <c r="EI84" s="407"/>
      <c r="EK84" s="407"/>
      <c r="EL84" s="408"/>
      <c r="EM84" s="407"/>
      <c r="EN84" s="407"/>
      <c r="EO84" s="407"/>
      <c r="EP84" s="407"/>
      <c r="EQ84" s="407"/>
      <c r="ES84" s="407"/>
      <c r="ET84" s="407"/>
      <c r="EU84" s="407"/>
      <c r="EV84" s="407"/>
      <c r="EW84" s="407"/>
      <c r="EY84" s="407"/>
      <c r="EZ84" s="407"/>
      <c r="FA84" s="407"/>
      <c r="FB84" s="407"/>
      <c r="FC84" s="407"/>
    </row>
    <row r="85" spans="1:159" x14ac:dyDescent="0.25">
      <c r="A85" s="198"/>
      <c r="B85" s="355"/>
      <c r="C85" s="355"/>
      <c r="D85" s="355"/>
      <c r="E85" s="355"/>
      <c r="F85" s="355"/>
      <c r="G85" s="355"/>
      <c r="H85" s="355"/>
      <c r="I85" s="355"/>
      <c r="J85" s="355"/>
      <c r="K85" s="355"/>
      <c r="L85" s="355"/>
      <c r="M85" s="355"/>
      <c r="N85" s="355"/>
      <c r="O85" s="355"/>
      <c r="P85" s="355"/>
      <c r="Q85" s="355"/>
      <c r="AQ85" s="407"/>
      <c r="AR85" s="408"/>
      <c r="AS85" s="407"/>
      <c r="AT85" s="408"/>
      <c r="AU85" s="407"/>
      <c r="AV85" s="407"/>
      <c r="AW85" s="407"/>
      <c r="AX85" s="407"/>
      <c r="AY85" s="407"/>
      <c r="AZ85" s="407"/>
      <c r="BB85" s="407"/>
      <c r="BC85" s="407"/>
      <c r="BD85" s="407"/>
      <c r="BE85" s="407"/>
      <c r="BF85" s="407"/>
      <c r="BG85" s="407"/>
      <c r="BH85" s="407"/>
      <c r="BI85" s="407"/>
      <c r="BJ85" s="407"/>
      <c r="BK85" s="407"/>
      <c r="BM85" s="407"/>
      <c r="BN85" s="408"/>
      <c r="BO85" s="407"/>
      <c r="BP85" s="408"/>
      <c r="BQ85" s="407"/>
      <c r="BR85" s="407"/>
      <c r="BS85" s="407"/>
      <c r="BT85" s="407"/>
      <c r="BU85" s="407"/>
      <c r="BW85" s="407"/>
      <c r="BX85" s="407"/>
      <c r="BY85" s="407"/>
      <c r="BZ85" s="407"/>
      <c r="CA85" s="407"/>
      <c r="CB85" s="407"/>
      <c r="CC85" s="407"/>
      <c r="CD85" s="407"/>
      <c r="CE85" s="407"/>
      <c r="CG85" s="407"/>
      <c r="CH85" s="407"/>
      <c r="CI85" s="407"/>
      <c r="CJ85" s="407"/>
      <c r="CK85" s="407"/>
      <c r="CM85" s="407"/>
      <c r="CN85" s="407"/>
      <c r="CO85" s="407"/>
      <c r="CP85" s="407"/>
      <c r="CQ85" s="407"/>
      <c r="CS85" s="407"/>
      <c r="CT85" s="407"/>
      <c r="CU85" s="407"/>
      <c r="CV85" s="407"/>
      <c r="CW85" s="407"/>
      <c r="CY85" s="355"/>
      <c r="CZ85" s="355"/>
      <c r="DA85" s="355"/>
      <c r="DB85" s="355"/>
      <c r="DC85" s="355"/>
      <c r="DD85" s="355"/>
      <c r="DE85" s="355"/>
      <c r="DF85" s="355"/>
      <c r="DG85" s="355"/>
      <c r="DH85" s="355"/>
      <c r="DI85" s="355"/>
      <c r="DJ85" s="355"/>
      <c r="DK85" s="356"/>
      <c r="DL85" s="355"/>
      <c r="DM85" s="355"/>
      <c r="DO85" s="355"/>
      <c r="DP85" s="355"/>
      <c r="DQ85" s="355"/>
      <c r="DR85" s="355"/>
      <c r="DS85" s="355"/>
      <c r="DT85" s="355"/>
      <c r="DU85" s="355"/>
      <c r="DV85" s="355"/>
      <c r="DW85" s="355"/>
      <c r="DX85" s="355"/>
      <c r="DY85" s="355"/>
      <c r="DZ85" s="355"/>
      <c r="EA85" s="356"/>
      <c r="EB85" s="355"/>
      <c r="EC85" s="355"/>
      <c r="EE85" s="407"/>
      <c r="EF85" s="407"/>
      <c r="EG85" s="407"/>
      <c r="EH85" s="407"/>
      <c r="EI85" s="407"/>
      <c r="EK85" s="407"/>
      <c r="EL85" s="408"/>
      <c r="EM85" s="407"/>
      <c r="EN85" s="407"/>
      <c r="EO85" s="407"/>
      <c r="EP85" s="407"/>
      <c r="EQ85" s="407"/>
      <c r="ES85" s="407"/>
      <c r="ET85" s="407"/>
      <c r="EU85" s="407"/>
      <c r="EV85" s="407"/>
      <c r="EW85" s="407"/>
      <c r="EY85" s="407"/>
      <c r="EZ85" s="407"/>
      <c r="FA85" s="407"/>
      <c r="FB85" s="407"/>
      <c r="FC85" s="407"/>
    </row>
    <row r="86" spans="1:159" x14ac:dyDescent="0.25">
      <c r="A86" s="198"/>
      <c r="B86" s="355"/>
      <c r="C86" s="355"/>
      <c r="D86" s="355"/>
      <c r="E86" s="355"/>
      <c r="F86" s="355"/>
      <c r="G86" s="355"/>
      <c r="H86" s="355"/>
      <c r="I86" s="355"/>
      <c r="J86" s="355"/>
      <c r="K86" s="355"/>
      <c r="L86" s="355"/>
      <c r="M86" s="355"/>
      <c r="N86" s="355"/>
      <c r="O86" s="355"/>
      <c r="P86" s="355"/>
      <c r="Q86" s="355"/>
      <c r="AQ86" s="407"/>
      <c r="AR86" s="408"/>
      <c r="AS86" s="407"/>
      <c r="AT86" s="408"/>
      <c r="AU86" s="407"/>
      <c r="AV86" s="407"/>
      <c r="AW86" s="407"/>
      <c r="AX86" s="407"/>
      <c r="AY86" s="407"/>
      <c r="AZ86" s="407"/>
      <c r="BB86" s="407"/>
      <c r="BC86" s="407"/>
      <c r="BD86" s="407"/>
      <c r="BE86" s="407"/>
      <c r="BF86" s="407"/>
      <c r="BG86" s="407"/>
      <c r="BH86" s="407"/>
      <c r="BI86" s="407"/>
      <c r="BJ86" s="407"/>
      <c r="BK86" s="407"/>
      <c r="BM86" s="407"/>
      <c r="BN86" s="408"/>
      <c r="BO86" s="407"/>
      <c r="BP86" s="408"/>
      <c r="BQ86" s="407"/>
      <c r="BR86" s="407"/>
      <c r="BS86" s="407"/>
      <c r="BT86" s="407"/>
      <c r="BU86" s="407"/>
      <c r="BW86" s="407"/>
      <c r="BX86" s="407"/>
      <c r="BY86" s="407"/>
      <c r="BZ86" s="407"/>
      <c r="CA86" s="407"/>
      <c r="CB86" s="407"/>
      <c r="CC86" s="407"/>
      <c r="CD86" s="407"/>
      <c r="CE86" s="407"/>
      <c r="CG86" s="407"/>
      <c r="CH86" s="407"/>
      <c r="CI86" s="407"/>
      <c r="CJ86" s="407"/>
      <c r="CK86" s="407"/>
      <c r="CM86" s="407"/>
      <c r="CN86" s="407"/>
      <c r="CO86" s="407"/>
      <c r="CP86" s="407"/>
      <c r="CQ86" s="407"/>
      <c r="CS86" s="407"/>
      <c r="CT86" s="407"/>
      <c r="CU86" s="407"/>
      <c r="CV86" s="407"/>
      <c r="CW86" s="407"/>
      <c r="CY86" s="355"/>
      <c r="CZ86" s="355"/>
      <c r="DA86" s="355"/>
      <c r="DB86" s="355"/>
      <c r="DC86" s="355"/>
      <c r="DD86" s="355"/>
      <c r="DE86" s="355"/>
      <c r="DF86" s="355"/>
      <c r="DG86" s="355"/>
      <c r="DH86" s="355"/>
      <c r="DI86" s="355"/>
      <c r="DJ86" s="355"/>
      <c r="DK86" s="356"/>
      <c r="DL86" s="355"/>
      <c r="DM86" s="355"/>
      <c r="DO86" s="355"/>
      <c r="DP86" s="355"/>
      <c r="DQ86" s="355"/>
      <c r="DR86" s="355"/>
      <c r="DS86" s="355"/>
      <c r="DT86" s="355"/>
      <c r="DU86" s="355"/>
      <c r="DV86" s="355"/>
      <c r="DW86" s="355"/>
      <c r="DX86" s="355"/>
      <c r="DY86" s="355"/>
      <c r="DZ86" s="355"/>
      <c r="EA86" s="356"/>
      <c r="EB86" s="355"/>
      <c r="EC86" s="355"/>
      <c r="EE86" s="407"/>
      <c r="EF86" s="407"/>
      <c r="EG86" s="407"/>
      <c r="EH86" s="407"/>
      <c r="EI86" s="407"/>
      <c r="EK86" s="407"/>
      <c r="EL86" s="408"/>
      <c r="EM86" s="407"/>
      <c r="EN86" s="407"/>
      <c r="EO86" s="407"/>
      <c r="EP86" s="407"/>
      <c r="EQ86" s="407"/>
      <c r="ES86" s="407"/>
      <c r="ET86" s="407"/>
      <c r="EU86" s="407"/>
      <c r="EV86" s="407"/>
      <c r="EW86" s="407"/>
      <c r="EY86" s="407"/>
      <c r="EZ86" s="407"/>
      <c r="FA86" s="407"/>
      <c r="FB86" s="407"/>
      <c r="FC86" s="407"/>
    </row>
    <row r="87" spans="1:159" x14ac:dyDescent="0.25">
      <c r="A87" s="198"/>
      <c r="B87" s="355"/>
      <c r="C87" s="355"/>
      <c r="D87" s="355"/>
      <c r="E87" s="355"/>
      <c r="F87" s="355"/>
      <c r="G87" s="355"/>
      <c r="H87" s="355"/>
      <c r="I87" s="355"/>
      <c r="J87" s="355"/>
      <c r="K87" s="355"/>
      <c r="L87" s="355"/>
      <c r="M87" s="355"/>
      <c r="N87" s="355"/>
      <c r="O87" s="355"/>
      <c r="P87" s="355"/>
      <c r="Q87" s="355"/>
      <c r="AQ87" s="407"/>
      <c r="AR87" s="408"/>
      <c r="AS87" s="407"/>
      <c r="AT87" s="408"/>
      <c r="AU87" s="407"/>
      <c r="AV87" s="407"/>
      <c r="AW87" s="407"/>
      <c r="AX87" s="407"/>
      <c r="AY87" s="407"/>
      <c r="AZ87" s="407"/>
      <c r="BB87" s="407"/>
      <c r="BC87" s="407"/>
      <c r="BD87" s="407"/>
      <c r="BE87" s="407"/>
      <c r="BF87" s="407"/>
      <c r="BG87" s="407"/>
      <c r="BH87" s="407"/>
      <c r="BI87" s="407"/>
      <c r="BJ87" s="407"/>
      <c r="BK87" s="407"/>
      <c r="BM87" s="407"/>
      <c r="BN87" s="408"/>
      <c r="BO87" s="407"/>
      <c r="BP87" s="408"/>
      <c r="BQ87" s="407"/>
      <c r="BR87" s="407"/>
      <c r="BS87" s="407"/>
      <c r="BT87" s="407"/>
      <c r="BU87" s="407"/>
      <c r="BW87" s="407"/>
      <c r="BX87" s="407"/>
      <c r="BY87" s="407"/>
      <c r="BZ87" s="407"/>
      <c r="CA87" s="407"/>
      <c r="CB87" s="407"/>
      <c r="CC87" s="407"/>
      <c r="CD87" s="407"/>
      <c r="CE87" s="407"/>
      <c r="CG87" s="407"/>
      <c r="CH87" s="407"/>
      <c r="CI87" s="407"/>
      <c r="CJ87" s="407"/>
      <c r="CK87" s="407"/>
      <c r="CM87" s="407"/>
      <c r="CN87" s="407"/>
      <c r="CO87" s="407"/>
      <c r="CP87" s="407"/>
      <c r="CQ87" s="407"/>
      <c r="CS87" s="407"/>
      <c r="CT87" s="407"/>
      <c r="CU87" s="407"/>
      <c r="CV87" s="407"/>
      <c r="CW87" s="407"/>
      <c r="CY87" s="355"/>
      <c r="CZ87" s="355"/>
      <c r="DA87" s="355"/>
      <c r="DB87" s="355"/>
      <c r="DC87" s="355"/>
      <c r="DD87" s="355"/>
      <c r="DE87" s="355"/>
      <c r="DF87" s="355"/>
      <c r="DG87" s="355"/>
      <c r="DH87" s="355"/>
      <c r="DI87" s="355"/>
      <c r="DJ87" s="355"/>
      <c r="DK87" s="356"/>
      <c r="DL87" s="355"/>
      <c r="DM87" s="355"/>
      <c r="DO87" s="355"/>
      <c r="DP87" s="355"/>
      <c r="DQ87" s="355"/>
      <c r="DR87" s="355"/>
      <c r="DS87" s="355"/>
      <c r="DT87" s="355"/>
      <c r="DU87" s="355"/>
      <c r="DV87" s="355"/>
      <c r="DW87" s="355"/>
      <c r="DX87" s="355"/>
      <c r="DY87" s="355"/>
      <c r="DZ87" s="355"/>
      <c r="EA87" s="356"/>
      <c r="EB87" s="355"/>
      <c r="EC87" s="355"/>
      <c r="EE87" s="407"/>
      <c r="EF87" s="407"/>
      <c r="EG87" s="407"/>
      <c r="EH87" s="407"/>
      <c r="EI87" s="407"/>
      <c r="EK87" s="407"/>
      <c r="EL87" s="408"/>
      <c r="EM87" s="407"/>
      <c r="EN87" s="407"/>
      <c r="EO87" s="407"/>
      <c r="EP87" s="407"/>
      <c r="EQ87" s="407"/>
      <c r="ES87" s="407"/>
      <c r="ET87" s="407"/>
      <c r="EU87" s="407"/>
      <c r="EV87" s="407"/>
      <c r="EW87" s="407"/>
      <c r="EY87" s="407"/>
      <c r="EZ87" s="407"/>
      <c r="FA87" s="407"/>
      <c r="FB87" s="407"/>
      <c r="FC87" s="407"/>
    </row>
    <row r="88" spans="1:159" x14ac:dyDescent="0.25">
      <c r="A88" s="198"/>
      <c r="B88" s="355"/>
      <c r="C88" s="355"/>
      <c r="D88" s="355"/>
      <c r="E88" s="355"/>
      <c r="F88" s="355"/>
      <c r="G88" s="355"/>
      <c r="H88" s="355"/>
      <c r="I88" s="355"/>
      <c r="J88" s="355"/>
      <c r="K88" s="355"/>
      <c r="L88" s="355"/>
      <c r="M88" s="355"/>
      <c r="N88" s="355"/>
      <c r="O88" s="355"/>
      <c r="P88" s="355"/>
      <c r="Q88" s="355"/>
      <c r="AQ88" s="407"/>
      <c r="AR88" s="408"/>
      <c r="AS88" s="407"/>
      <c r="AT88" s="408"/>
      <c r="AU88" s="407"/>
      <c r="AV88" s="407"/>
      <c r="AW88" s="407"/>
      <c r="AX88" s="407"/>
      <c r="AY88" s="407"/>
      <c r="AZ88" s="407"/>
      <c r="BB88" s="407"/>
      <c r="BC88" s="407"/>
      <c r="BD88" s="407"/>
      <c r="BE88" s="407"/>
      <c r="BF88" s="407"/>
      <c r="BG88" s="407"/>
      <c r="BH88" s="407"/>
      <c r="BI88" s="407"/>
      <c r="BJ88" s="407"/>
      <c r="BK88" s="407"/>
      <c r="BM88" s="407"/>
      <c r="BN88" s="408"/>
      <c r="BO88" s="407"/>
      <c r="BP88" s="408"/>
      <c r="BQ88" s="407"/>
      <c r="BR88" s="407"/>
      <c r="BS88" s="407"/>
      <c r="BT88" s="407"/>
      <c r="BU88" s="407"/>
      <c r="BW88" s="407"/>
      <c r="BX88" s="407"/>
      <c r="BY88" s="407"/>
      <c r="BZ88" s="407"/>
      <c r="CA88" s="407"/>
      <c r="CB88" s="407"/>
      <c r="CC88" s="407"/>
      <c r="CD88" s="407"/>
      <c r="CE88" s="407"/>
      <c r="CG88" s="407"/>
      <c r="CH88" s="407"/>
      <c r="CI88" s="407"/>
      <c r="CJ88" s="407"/>
      <c r="CK88" s="407"/>
      <c r="CM88" s="407"/>
      <c r="CN88" s="407"/>
      <c r="CO88" s="407"/>
      <c r="CP88" s="407"/>
      <c r="CQ88" s="407"/>
      <c r="CS88" s="407"/>
      <c r="CT88" s="407"/>
      <c r="CU88" s="407"/>
      <c r="CV88" s="407"/>
      <c r="CW88" s="407"/>
      <c r="CY88" s="355"/>
      <c r="CZ88" s="355"/>
      <c r="DA88" s="355"/>
      <c r="DB88" s="355"/>
      <c r="DC88" s="355"/>
      <c r="DD88" s="355"/>
      <c r="DE88" s="355"/>
      <c r="DF88" s="355"/>
      <c r="DG88" s="355"/>
      <c r="DH88" s="355"/>
      <c r="DI88" s="355"/>
      <c r="DJ88" s="355"/>
      <c r="DK88" s="356"/>
      <c r="DL88" s="355"/>
      <c r="DM88" s="355"/>
      <c r="DO88" s="355"/>
      <c r="DP88" s="355"/>
      <c r="DQ88" s="355"/>
      <c r="DR88" s="355"/>
      <c r="DS88" s="355"/>
      <c r="DT88" s="355"/>
      <c r="DU88" s="355"/>
      <c r="DV88" s="355"/>
      <c r="DW88" s="355"/>
      <c r="DX88" s="355"/>
      <c r="DY88" s="355"/>
      <c r="DZ88" s="355"/>
      <c r="EA88" s="356"/>
      <c r="EB88" s="355"/>
      <c r="EC88" s="355"/>
      <c r="EE88" s="407"/>
      <c r="EF88" s="407"/>
      <c r="EG88" s="407"/>
      <c r="EH88" s="407"/>
      <c r="EI88" s="407"/>
      <c r="EK88" s="407"/>
      <c r="EL88" s="408"/>
      <c r="EM88" s="407"/>
      <c r="EN88" s="407"/>
      <c r="EO88" s="407"/>
      <c r="EP88" s="407"/>
      <c r="EQ88" s="407"/>
      <c r="ES88" s="407"/>
      <c r="ET88" s="407"/>
      <c r="EU88" s="407"/>
      <c r="EV88" s="407"/>
      <c r="EW88" s="407"/>
      <c r="EY88" s="407"/>
      <c r="EZ88" s="407"/>
      <c r="FA88" s="407"/>
      <c r="FB88" s="407"/>
      <c r="FC88" s="407"/>
    </row>
    <row r="89" spans="1:159" x14ac:dyDescent="0.25">
      <c r="A89" s="198"/>
      <c r="B89" s="355"/>
      <c r="C89" s="355"/>
      <c r="D89" s="355"/>
      <c r="E89" s="355"/>
      <c r="F89" s="355"/>
      <c r="G89" s="355"/>
      <c r="H89" s="355"/>
      <c r="I89" s="355"/>
      <c r="J89" s="355"/>
      <c r="K89" s="355"/>
      <c r="L89" s="355"/>
      <c r="M89" s="355"/>
      <c r="N89" s="355"/>
      <c r="O89" s="355"/>
      <c r="P89" s="355"/>
      <c r="Q89" s="355"/>
      <c r="AQ89" s="407"/>
      <c r="AR89" s="408"/>
      <c r="AS89" s="407"/>
      <c r="AT89" s="408"/>
      <c r="AU89" s="407"/>
      <c r="AV89" s="407"/>
      <c r="AW89" s="407"/>
      <c r="AX89" s="407"/>
      <c r="AY89" s="407"/>
      <c r="AZ89" s="407"/>
      <c r="BB89" s="407"/>
      <c r="BC89" s="407"/>
      <c r="BD89" s="407"/>
      <c r="BE89" s="407"/>
      <c r="BF89" s="407"/>
      <c r="BG89" s="407"/>
      <c r="BH89" s="407"/>
      <c r="BI89" s="407"/>
      <c r="BJ89" s="407"/>
      <c r="BK89" s="407"/>
      <c r="BM89" s="407"/>
      <c r="BN89" s="408"/>
      <c r="BO89" s="407"/>
      <c r="BP89" s="408"/>
      <c r="BQ89" s="407"/>
      <c r="BR89" s="407"/>
      <c r="BS89" s="407"/>
      <c r="BT89" s="407"/>
      <c r="BU89" s="407"/>
      <c r="BW89" s="407"/>
      <c r="BX89" s="407"/>
      <c r="BY89" s="407"/>
      <c r="BZ89" s="407"/>
      <c r="CA89" s="407"/>
      <c r="CB89" s="407"/>
      <c r="CC89" s="407"/>
      <c r="CD89" s="407"/>
      <c r="CE89" s="407"/>
      <c r="CG89" s="407"/>
      <c r="CH89" s="407"/>
      <c r="CI89" s="407"/>
      <c r="CJ89" s="407"/>
      <c r="CK89" s="407"/>
      <c r="CM89" s="407"/>
      <c r="CN89" s="407"/>
      <c r="CO89" s="407"/>
      <c r="CP89" s="407"/>
      <c r="CQ89" s="407"/>
      <c r="CS89" s="407"/>
      <c r="CT89" s="407"/>
      <c r="CU89" s="407"/>
      <c r="CV89" s="407"/>
      <c r="CW89" s="407"/>
      <c r="CY89" s="355"/>
      <c r="CZ89" s="355"/>
      <c r="DA89" s="355"/>
      <c r="DB89" s="355"/>
      <c r="DC89" s="355"/>
      <c r="DD89" s="355"/>
      <c r="DE89" s="355"/>
      <c r="DF89" s="355"/>
      <c r="DG89" s="355"/>
      <c r="DH89" s="355"/>
      <c r="DI89" s="355"/>
      <c r="DJ89" s="355"/>
      <c r="DK89" s="356"/>
      <c r="DL89" s="355"/>
      <c r="DM89" s="355"/>
      <c r="DO89" s="355"/>
      <c r="DP89" s="355"/>
      <c r="DQ89" s="355"/>
      <c r="DR89" s="355"/>
      <c r="DS89" s="355"/>
      <c r="DT89" s="355"/>
      <c r="DU89" s="355"/>
      <c r="DV89" s="355"/>
      <c r="DW89" s="355"/>
      <c r="DX89" s="355"/>
      <c r="DY89" s="355"/>
      <c r="DZ89" s="355"/>
      <c r="EA89" s="356"/>
      <c r="EB89" s="355"/>
      <c r="EC89" s="355"/>
      <c r="EE89" s="407"/>
      <c r="EF89" s="407"/>
      <c r="EG89" s="407"/>
      <c r="EH89" s="407"/>
      <c r="EI89" s="407"/>
      <c r="EK89" s="407"/>
      <c r="EL89" s="408"/>
      <c r="EM89" s="407"/>
      <c r="EN89" s="407"/>
      <c r="EO89" s="407"/>
      <c r="EP89" s="407"/>
      <c r="EQ89" s="407"/>
      <c r="ES89" s="407"/>
      <c r="ET89" s="407"/>
      <c r="EU89" s="407"/>
      <c r="EV89" s="407"/>
      <c r="EW89" s="407"/>
      <c r="EY89" s="407"/>
      <c r="EZ89" s="407"/>
      <c r="FA89" s="407"/>
      <c r="FB89" s="407"/>
      <c r="FC89" s="407"/>
    </row>
    <row r="90" spans="1:159" x14ac:dyDescent="0.25">
      <c r="A90" s="198"/>
      <c r="B90" s="355"/>
      <c r="C90" s="355"/>
      <c r="D90" s="355"/>
      <c r="E90" s="355"/>
      <c r="F90" s="355"/>
      <c r="G90" s="355"/>
      <c r="H90" s="355"/>
      <c r="I90" s="355"/>
      <c r="J90" s="355"/>
      <c r="K90" s="355"/>
      <c r="L90" s="355"/>
      <c r="M90" s="355"/>
      <c r="N90" s="355"/>
      <c r="O90" s="355"/>
      <c r="P90" s="355"/>
      <c r="Q90" s="355"/>
      <c r="AQ90" s="407"/>
      <c r="AR90" s="408"/>
      <c r="AS90" s="407"/>
      <c r="AT90" s="408"/>
      <c r="AU90" s="407"/>
      <c r="AV90" s="407"/>
      <c r="AW90" s="407"/>
      <c r="AX90" s="407"/>
      <c r="AY90" s="407"/>
      <c r="AZ90" s="407"/>
      <c r="BB90" s="407"/>
      <c r="BC90" s="407"/>
      <c r="BD90" s="407"/>
      <c r="BE90" s="407"/>
      <c r="BF90" s="407"/>
      <c r="BG90" s="407"/>
      <c r="BH90" s="407"/>
      <c r="BI90" s="407"/>
      <c r="BJ90" s="407"/>
      <c r="BK90" s="407"/>
      <c r="BM90" s="407"/>
      <c r="BN90" s="408"/>
      <c r="BO90" s="407"/>
      <c r="BP90" s="408"/>
      <c r="BQ90" s="407"/>
      <c r="BR90" s="407"/>
      <c r="BS90" s="407"/>
      <c r="BT90" s="407"/>
      <c r="BU90" s="407"/>
      <c r="BW90" s="407"/>
      <c r="BX90" s="407"/>
      <c r="BY90" s="407"/>
      <c r="BZ90" s="407"/>
      <c r="CA90" s="407"/>
      <c r="CB90" s="407"/>
      <c r="CC90" s="407"/>
      <c r="CD90" s="407"/>
      <c r="CE90" s="407"/>
      <c r="CG90" s="407"/>
      <c r="CH90" s="407"/>
      <c r="CI90" s="407"/>
      <c r="CJ90" s="407"/>
      <c r="CK90" s="407"/>
      <c r="CM90" s="407"/>
      <c r="CN90" s="407"/>
      <c r="CO90" s="407"/>
      <c r="CP90" s="407"/>
      <c r="CQ90" s="407"/>
      <c r="CS90" s="407"/>
      <c r="CT90" s="407"/>
      <c r="CU90" s="407"/>
      <c r="CV90" s="407"/>
      <c r="CW90" s="407"/>
      <c r="CY90" s="355"/>
      <c r="CZ90" s="355"/>
      <c r="DA90" s="355"/>
      <c r="DB90" s="355"/>
      <c r="DC90" s="355"/>
      <c r="DD90" s="355"/>
      <c r="DE90" s="355"/>
      <c r="DF90" s="355"/>
      <c r="DG90" s="355"/>
      <c r="DH90" s="355"/>
      <c r="DI90" s="355"/>
      <c r="DJ90" s="355"/>
      <c r="DK90" s="356"/>
      <c r="DL90" s="355"/>
      <c r="DM90" s="355"/>
      <c r="DO90" s="355"/>
      <c r="DP90" s="355"/>
      <c r="DQ90" s="355"/>
      <c r="DR90" s="355"/>
      <c r="DS90" s="355"/>
      <c r="DT90" s="355"/>
      <c r="DU90" s="355"/>
      <c r="DV90" s="355"/>
      <c r="DW90" s="355"/>
      <c r="DX90" s="355"/>
      <c r="DY90" s="355"/>
      <c r="DZ90" s="355"/>
      <c r="EA90" s="356"/>
      <c r="EB90" s="355"/>
      <c r="EC90" s="355"/>
      <c r="EE90" s="407"/>
      <c r="EF90" s="407"/>
      <c r="EG90" s="407"/>
      <c r="EH90" s="407"/>
      <c r="EI90" s="407"/>
      <c r="EK90" s="407"/>
      <c r="EL90" s="408"/>
      <c r="EM90" s="407"/>
      <c r="EN90" s="407"/>
      <c r="EO90" s="407"/>
      <c r="EP90" s="407"/>
      <c r="EQ90" s="407"/>
      <c r="ES90" s="407"/>
      <c r="ET90" s="407"/>
      <c r="EU90" s="407"/>
      <c r="EV90" s="407"/>
      <c r="EW90" s="407"/>
      <c r="EY90" s="407"/>
      <c r="EZ90" s="407"/>
      <c r="FA90" s="407"/>
      <c r="FB90" s="407"/>
      <c r="FC90" s="407"/>
    </row>
    <row r="91" spans="1:159" x14ac:dyDescent="0.25">
      <c r="A91" s="198"/>
      <c r="B91" s="355"/>
      <c r="C91" s="355"/>
      <c r="D91" s="355"/>
      <c r="E91" s="355"/>
      <c r="F91" s="355"/>
      <c r="G91" s="355"/>
      <c r="H91" s="355"/>
      <c r="I91" s="355"/>
      <c r="J91" s="355"/>
      <c r="K91" s="355"/>
      <c r="L91" s="355"/>
      <c r="M91" s="355"/>
      <c r="N91" s="355"/>
      <c r="O91" s="355"/>
      <c r="P91" s="355"/>
      <c r="Q91" s="355"/>
      <c r="AQ91" s="407"/>
      <c r="AR91" s="408"/>
      <c r="AS91" s="407"/>
      <c r="AT91" s="408"/>
      <c r="AU91" s="407"/>
      <c r="AV91" s="407"/>
      <c r="AW91" s="407"/>
      <c r="AX91" s="407"/>
      <c r="AY91" s="407"/>
      <c r="AZ91" s="407"/>
      <c r="BB91" s="407"/>
      <c r="BC91" s="407"/>
      <c r="BD91" s="407"/>
      <c r="BE91" s="407"/>
      <c r="BF91" s="407"/>
      <c r="BG91" s="407"/>
      <c r="BH91" s="407"/>
      <c r="BI91" s="407"/>
      <c r="BJ91" s="407"/>
      <c r="BK91" s="407"/>
      <c r="BM91" s="407"/>
      <c r="BN91" s="408"/>
      <c r="BO91" s="407"/>
      <c r="BP91" s="408"/>
      <c r="BQ91" s="407"/>
      <c r="BR91" s="407"/>
      <c r="BS91" s="407"/>
      <c r="BT91" s="407"/>
      <c r="BU91" s="407"/>
      <c r="BW91" s="407"/>
      <c r="BX91" s="407"/>
      <c r="BY91" s="407"/>
      <c r="BZ91" s="407"/>
      <c r="CA91" s="407"/>
      <c r="CB91" s="407"/>
      <c r="CC91" s="407"/>
      <c r="CD91" s="407"/>
      <c r="CE91" s="407"/>
      <c r="CG91" s="407"/>
      <c r="CH91" s="407"/>
      <c r="CI91" s="407"/>
      <c r="CJ91" s="407"/>
      <c r="CK91" s="407"/>
      <c r="CM91" s="407"/>
      <c r="CN91" s="407"/>
      <c r="CO91" s="407"/>
      <c r="CP91" s="407"/>
      <c r="CQ91" s="407"/>
      <c r="CS91" s="407"/>
      <c r="CT91" s="407"/>
      <c r="CU91" s="407"/>
      <c r="CV91" s="407"/>
      <c r="CW91" s="407"/>
      <c r="CY91" s="355"/>
      <c r="CZ91" s="355"/>
      <c r="DA91" s="355"/>
      <c r="DB91" s="355"/>
      <c r="DC91" s="355"/>
      <c r="DD91" s="355"/>
      <c r="DE91" s="355"/>
      <c r="DF91" s="355"/>
      <c r="DG91" s="355"/>
      <c r="DH91" s="355"/>
      <c r="DI91" s="355"/>
      <c r="DJ91" s="355"/>
      <c r="DK91" s="356"/>
      <c r="DL91" s="355"/>
      <c r="DM91" s="355"/>
      <c r="DO91" s="355"/>
      <c r="DP91" s="355"/>
      <c r="DQ91" s="355"/>
      <c r="DR91" s="355"/>
      <c r="DS91" s="355"/>
      <c r="DT91" s="355"/>
      <c r="DU91" s="355"/>
      <c r="DV91" s="355"/>
      <c r="DW91" s="355"/>
      <c r="DX91" s="355"/>
      <c r="DY91" s="355"/>
      <c r="DZ91" s="355"/>
      <c r="EA91" s="356"/>
      <c r="EB91" s="355"/>
      <c r="EC91" s="355"/>
      <c r="EE91" s="407"/>
      <c r="EF91" s="407"/>
      <c r="EG91" s="407"/>
      <c r="EH91" s="407"/>
      <c r="EI91" s="407"/>
      <c r="EK91" s="407"/>
      <c r="EL91" s="408"/>
      <c r="EM91" s="407"/>
      <c r="EN91" s="407"/>
      <c r="EO91" s="407"/>
      <c r="EP91" s="407"/>
      <c r="EQ91" s="407"/>
      <c r="ES91" s="407"/>
      <c r="ET91" s="407"/>
      <c r="EU91" s="407"/>
      <c r="EV91" s="407"/>
      <c r="EW91" s="407"/>
      <c r="EY91" s="407"/>
      <c r="EZ91" s="407"/>
      <c r="FA91" s="407"/>
      <c r="FB91" s="407"/>
      <c r="FC91" s="407"/>
    </row>
    <row r="92" spans="1:159" x14ac:dyDescent="0.25">
      <c r="A92" s="198"/>
      <c r="B92" s="355"/>
      <c r="C92" s="355"/>
      <c r="D92" s="355"/>
      <c r="E92" s="355"/>
      <c r="F92" s="355"/>
      <c r="G92" s="355"/>
      <c r="H92" s="355"/>
      <c r="I92" s="355"/>
      <c r="J92" s="355"/>
      <c r="K92" s="355"/>
      <c r="L92" s="355"/>
      <c r="M92" s="355"/>
      <c r="N92" s="355"/>
      <c r="O92" s="355"/>
      <c r="P92" s="355"/>
      <c r="Q92" s="355"/>
      <c r="AQ92" s="407"/>
      <c r="AR92" s="408"/>
      <c r="AS92" s="407"/>
      <c r="AT92" s="408"/>
      <c r="AU92" s="407"/>
      <c r="AV92" s="407"/>
      <c r="AW92" s="407"/>
      <c r="AX92" s="407"/>
      <c r="AY92" s="407"/>
      <c r="AZ92" s="407"/>
      <c r="BB92" s="407"/>
      <c r="BC92" s="407"/>
      <c r="BD92" s="407"/>
      <c r="BE92" s="407"/>
      <c r="BF92" s="407"/>
      <c r="BG92" s="407"/>
      <c r="BH92" s="407"/>
      <c r="BI92" s="407"/>
      <c r="BJ92" s="407"/>
      <c r="BK92" s="407"/>
      <c r="BM92" s="407"/>
      <c r="BN92" s="408"/>
      <c r="BO92" s="407"/>
      <c r="BP92" s="408"/>
      <c r="BQ92" s="407"/>
      <c r="BR92" s="407"/>
      <c r="BS92" s="407"/>
      <c r="BT92" s="407"/>
      <c r="BU92" s="407"/>
      <c r="BW92" s="407"/>
      <c r="BX92" s="407"/>
      <c r="BY92" s="407"/>
      <c r="BZ92" s="407"/>
      <c r="CA92" s="407"/>
      <c r="CB92" s="407"/>
      <c r="CC92" s="407"/>
      <c r="CD92" s="407"/>
      <c r="CE92" s="407"/>
      <c r="CG92" s="407"/>
      <c r="CH92" s="407"/>
      <c r="CI92" s="407"/>
      <c r="CJ92" s="407"/>
      <c r="CK92" s="407"/>
      <c r="CM92" s="407"/>
      <c r="CN92" s="407"/>
      <c r="CO92" s="407"/>
      <c r="CP92" s="407"/>
      <c r="CQ92" s="407"/>
      <c r="CS92" s="407"/>
      <c r="CT92" s="407"/>
      <c r="CU92" s="407"/>
      <c r="CV92" s="407"/>
      <c r="CW92" s="407"/>
      <c r="CY92" s="355"/>
      <c r="CZ92" s="355"/>
      <c r="DA92" s="355"/>
      <c r="DB92" s="355"/>
      <c r="DC92" s="355"/>
      <c r="DD92" s="355"/>
      <c r="DE92" s="355"/>
      <c r="DF92" s="355"/>
      <c r="DG92" s="355"/>
      <c r="DH92" s="355"/>
      <c r="DI92" s="355"/>
      <c r="DJ92" s="355"/>
      <c r="DK92" s="356"/>
      <c r="DL92" s="355"/>
      <c r="DM92" s="355"/>
      <c r="DO92" s="355"/>
      <c r="DP92" s="355"/>
      <c r="DQ92" s="355"/>
      <c r="DR92" s="355"/>
      <c r="DS92" s="355"/>
      <c r="DT92" s="355"/>
      <c r="DU92" s="355"/>
      <c r="DV92" s="355"/>
      <c r="DW92" s="355"/>
      <c r="DX92" s="355"/>
      <c r="DY92" s="355"/>
      <c r="DZ92" s="355"/>
      <c r="EA92" s="356"/>
      <c r="EB92" s="355"/>
      <c r="EC92" s="355"/>
      <c r="EE92" s="407"/>
      <c r="EF92" s="407"/>
      <c r="EG92" s="407"/>
      <c r="EH92" s="407"/>
      <c r="EI92" s="407"/>
      <c r="EK92" s="407"/>
      <c r="EL92" s="408"/>
      <c r="EM92" s="407"/>
      <c r="EN92" s="407"/>
      <c r="EO92" s="407"/>
      <c r="EP92" s="407"/>
      <c r="EQ92" s="407"/>
      <c r="ES92" s="407"/>
      <c r="ET92" s="407"/>
      <c r="EU92" s="407"/>
      <c r="EV92" s="407"/>
      <c r="EW92" s="407"/>
      <c r="EY92" s="407"/>
      <c r="EZ92" s="407"/>
      <c r="FA92" s="407"/>
      <c r="FB92" s="407"/>
      <c r="FC92" s="407"/>
    </row>
    <row r="93" spans="1:159" x14ac:dyDescent="0.25">
      <c r="A93" s="198"/>
      <c r="B93" s="355"/>
      <c r="C93" s="355"/>
      <c r="D93" s="355"/>
      <c r="E93" s="355"/>
      <c r="F93" s="355"/>
      <c r="G93" s="355"/>
      <c r="H93" s="355"/>
      <c r="I93" s="355"/>
      <c r="J93" s="355"/>
      <c r="K93" s="355"/>
      <c r="L93" s="355"/>
      <c r="M93" s="355"/>
      <c r="N93" s="355"/>
      <c r="O93" s="355"/>
      <c r="P93" s="355"/>
      <c r="Q93" s="355"/>
      <c r="AQ93" s="407"/>
      <c r="AR93" s="408"/>
      <c r="AS93" s="407"/>
      <c r="AT93" s="408"/>
      <c r="AU93" s="407"/>
      <c r="AV93" s="407"/>
      <c r="AW93" s="407"/>
      <c r="AX93" s="407"/>
      <c r="AY93" s="407"/>
      <c r="AZ93" s="407"/>
      <c r="BB93" s="407"/>
      <c r="BC93" s="407"/>
      <c r="BD93" s="407"/>
      <c r="BE93" s="407"/>
      <c r="BF93" s="407"/>
      <c r="BG93" s="407"/>
      <c r="BH93" s="407"/>
      <c r="BI93" s="407"/>
      <c r="BJ93" s="407"/>
      <c r="BK93" s="407"/>
      <c r="BM93" s="407"/>
      <c r="BN93" s="408"/>
      <c r="BO93" s="407"/>
      <c r="BP93" s="408"/>
      <c r="BQ93" s="407"/>
      <c r="BR93" s="407"/>
      <c r="BS93" s="407"/>
      <c r="BT93" s="407"/>
      <c r="BU93" s="407"/>
      <c r="BW93" s="407"/>
      <c r="BX93" s="407"/>
      <c r="BY93" s="407"/>
      <c r="BZ93" s="407"/>
      <c r="CA93" s="407"/>
      <c r="CB93" s="407"/>
      <c r="CC93" s="407"/>
      <c r="CD93" s="407"/>
      <c r="CE93" s="407"/>
      <c r="CG93" s="407"/>
      <c r="CH93" s="407"/>
      <c r="CI93" s="407"/>
      <c r="CJ93" s="407"/>
      <c r="CK93" s="407"/>
      <c r="CM93" s="407"/>
      <c r="CN93" s="407"/>
      <c r="CO93" s="407"/>
      <c r="CP93" s="407"/>
      <c r="CQ93" s="407"/>
      <c r="CS93" s="407"/>
      <c r="CT93" s="407"/>
      <c r="CU93" s="407"/>
      <c r="CV93" s="407"/>
      <c r="CW93" s="407"/>
      <c r="CY93" s="355"/>
      <c r="CZ93" s="355"/>
      <c r="DA93" s="355"/>
      <c r="DB93" s="355"/>
      <c r="DC93" s="355"/>
      <c r="DD93" s="355"/>
      <c r="DE93" s="355"/>
      <c r="DF93" s="355"/>
      <c r="DG93" s="355"/>
      <c r="DH93" s="355"/>
      <c r="DI93" s="355"/>
      <c r="DJ93" s="355"/>
      <c r="DK93" s="356"/>
      <c r="DL93" s="355"/>
      <c r="DM93" s="355"/>
      <c r="DO93" s="355"/>
      <c r="DP93" s="355"/>
      <c r="DQ93" s="355"/>
      <c r="DR93" s="355"/>
      <c r="DS93" s="355"/>
      <c r="DT93" s="355"/>
      <c r="DU93" s="355"/>
      <c r="DV93" s="355"/>
      <c r="DW93" s="355"/>
      <c r="DX93" s="355"/>
      <c r="DY93" s="355"/>
      <c r="DZ93" s="355"/>
      <c r="EA93" s="356"/>
      <c r="EB93" s="355"/>
      <c r="EC93" s="355"/>
      <c r="EE93" s="407"/>
      <c r="EF93" s="407"/>
      <c r="EG93" s="407"/>
      <c r="EH93" s="407"/>
      <c r="EI93" s="407"/>
      <c r="EK93" s="407"/>
      <c r="EL93" s="408"/>
      <c r="EM93" s="407"/>
      <c r="EN93" s="407"/>
      <c r="EO93" s="407"/>
      <c r="EP93" s="407"/>
      <c r="EQ93" s="407"/>
      <c r="ES93" s="407"/>
      <c r="ET93" s="407"/>
      <c r="EU93" s="407"/>
      <c r="EV93" s="407"/>
      <c r="EW93" s="407"/>
      <c r="EY93" s="407"/>
      <c r="EZ93" s="407"/>
      <c r="FA93" s="407"/>
      <c r="FB93" s="407"/>
      <c r="FC93" s="407"/>
    </row>
    <row r="94" spans="1:159" x14ac:dyDescent="0.25">
      <c r="A94" s="198"/>
      <c r="B94" s="355"/>
      <c r="C94" s="355"/>
      <c r="D94" s="355"/>
      <c r="E94" s="355"/>
      <c r="F94" s="355"/>
      <c r="G94" s="355"/>
      <c r="H94" s="355"/>
      <c r="I94" s="355"/>
      <c r="J94" s="355"/>
      <c r="K94" s="355"/>
      <c r="L94" s="355"/>
      <c r="M94" s="355"/>
      <c r="N94" s="355"/>
      <c r="O94" s="355"/>
      <c r="P94" s="355"/>
      <c r="Q94" s="355"/>
      <c r="AQ94" s="407"/>
      <c r="AR94" s="408"/>
      <c r="AS94" s="407"/>
      <c r="AT94" s="408"/>
      <c r="AU94" s="407"/>
      <c r="AV94" s="407"/>
      <c r="AW94" s="407"/>
      <c r="AX94" s="407"/>
      <c r="AY94" s="407"/>
      <c r="AZ94" s="407"/>
      <c r="BB94" s="407"/>
      <c r="BC94" s="407"/>
      <c r="BD94" s="407"/>
      <c r="BE94" s="407"/>
      <c r="BF94" s="407"/>
      <c r="BG94" s="407"/>
      <c r="BH94" s="407"/>
      <c r="BI94" s="407"/>
      <c r="BJ94" s="407"/>
      <c r="BK94" s="407"/>
      <c r="BM94" s="407"/>
      <c r="BN94" s="408"/>
      <c r="BO94" s="407"/>
      <c r="BP94" s="408"/>
      <c r="BQ94" s="407"/>
      <c r="BR94" s="407"/>
      <c r="BS94" s="407"/>
      <c r="BT94" s="407"/>
      <c r="BU94" s="407"/>
      <c r="BW94" s="407"/>
      <c r="BX94" s="407"/>
      <c r="BY94" s="407"/>
      <c r="BZ94" s="407"/>
      <c r="CA94" s="407"/>
      <c r="CB94" s="407"/>
      <c r="CC94" s="407"/>
      <c r="CD94" s="407"/>
      <c r="CE94" s="407"/>
      <c r="CG94" s="407"/>
      <c r="CH94" s="407"/>
      <c r="CI94" s="407"/>
      <c r="CJ94" s="407"/>
      <c r="CK94" s="407"/>
      <c r="CM94" s="407"/>
      <c r="CN94" s="407"/>
      <c r="CO94" s="407"/>
      <c r="CP94" s="407"/>
      <c r="CQ94" s="407"/>
      <c r="CS94" s="407"/>
      <c r="CT94" s="407"/>
      <c r="CU94" s="407"/>
      <c r="CV94" s="407"/>
      <c r="CW94" s="407"/>
      <c r="CY94" s="355"/>
      <c r="CZ94" s="355"/>
      <c r="DA94" s="355"/>
      <c r="DB94" s="355"/>
      <c r="DC94" s="355"/>
      <c r="DD94" s="355"/>
      <c r="DE94" s="355"/>
      <c r="DF94" s="355"/>
      <c r="DG94" s="355"/>
      <c r="DH94" s="355"/>
      <c r="DI94" s="355"/>
      <c r="DJ94" s="355"/>
      <c r="DK94" s="356"/>
      <c r="DL94" s="355"/>
      <c r="DM94" s="355"/>
      <c r="DO94" s="355"/>
      <c r="DP94" s="355"/>
      <c r="DQ94" s="355"/>
      <c r="DR94" s="355"/>
      <c r="DS94" s="355"/>
      <c r="DT94" s="355"/>
      <c r="DU94" s="355"/>
      <c r="DV94" s="355"/>
      <c r="DW94" s="355"/>
      <c r="DX94" s="355"/>
      <c r="DY94" s="355"/>
      <c r="DZ94" s="355"/>
      <c r="EA94" s="356"/>
      <c r="EB94" s="355"/>
      <c r="EC94" s="355"/>
      <c r="EE94" s="407"/>
      <c r="EF94" s="407"/>
      <c r="EG94" s="407"/>
      <c r="EH94" s="407"/>
      <c r="EI94" s="407"/>
      <c r="EK94" s="407"/>
      <c r="EL94" s="408"/>
      <c r="EM94" s="407"/>
      <c r="EN94" s="407"/>
      <c r="EO94" s="407"/>
      <c r="EP94" s="407"/>
      <c r="EQ94" s="407"/>
      <c r="ES94" s="407"/>
      <c r="ET94" s="407"/>
      <c r="EU94" s="407"/>
      <c r="EV94" s="407"/>
      <c r="EW94" s="407"/>
      <c r="EY94" s="407"/>
      <c r="EZ94" s="407"/>
      <c r="FA94" s="407"/>
      <c r="FB94" s="407"/>
      <c r="FC94" s="407"/>
    </row>
    <row r="95" spans="1:159" x14ac:dyDescent="0.25">
      <c r="A95" s="198"/>
      <c r="B95" s="355"/>
      <c r="C95" s="355"/>
      <c r="D95" s="355"/>
      <c r="E95" s="355"/>
      <c r="F95" s="355"/>
      <c r="G95" s="355"/>
      <c r="H95" s="355"/>
      <c r="I95" s="355"/>
      <c r="J95" s="355"/>
      <c r="K95" s="355"/>
      <c r="L95" s="355"/>
      <c r="M95" s="355"/>
      <c r="N95" s="355"/>
      <c r="O95" s="355"/>
      <c r="P95" s="355"/>
      <c r="Q95" s="355"/>
      <c r="AQ95" s="407"/>
      <c r="AR95" s="408"/>
      <c r="AS95" s="407"/>
      <c r="AT95" s="408"/>
      <c r="AU95" s="407"/>
      <c r="AV95" s="407"/>
      <c r="AW95" s="407"/>
      <c r="AX95" s="407"/>
      <c r="AY95" s="407"/>
      <c r="AZ95" s="407"/>
      <c r="BB95" s="407"/>
      <c r="BC95" s="407"/>
      <c r="BD95" s="407"/>
      <c r="BE95" s="407"/>
      <c r="BF95" s="407"/>
      <c r="BG95" s="407"/>
      <c r="BH95" s="407"/>
      <c r="BI95" s="407"/>
      <c r="BJ95" s="407"/>
      <c r="BK95" s="407"/>
      <c r="BM95" s="407"/>
      <c r="BN95" s="408"/>
      <c r="BO95" s="407"/>
      <c r="BP95" s="408"/>
      <c r="BQ95" s="407"/>
      <c r="BR95" s="407"/>
      <c r="BS95" s="407"/>
      <c r="BT95" s="407"/>
      <c r="BU95" s="407"/>
      <c r="BW95" s="407"/>
      <c r="BX95" s="407"/>
      <c r="BY95" s="407"/>
      <c r="BZ95" s="407"/>
      <c r="CA95" s="407"/>
      <c r="CB95" s="407"/>
      <c r="CC95" s="407"/>
      <c r="CD95" s="407"/>
      <c r="CE95" s="407"/>
      <c r="CG95" s="407"/>
      <c r="CH95" s="407"/>
      <c r="CI95" s="407"/>
      <c r="CJ95" s="407"/>
      <c r="CK95" s="407"/>
      <c r="CM95" s="407"/>
      <c r="CN95" s="407"/>
      <c r="CO95" s="407"/>
      <c r="CP95" s="407"/>
      <c r="CQ95" s="407"/>
      <c r="CS95" s="407"/>
      <c r="CT95" s="407"/>
      <c r="CU95" s="407"/>
      <c r="CV95" s="407"/>
      <c r="CW95" s="407"/>
      <c r="CY95" s="355"/>
      <c r="CZ95" s="355"/>
      <c r="DA95" s="355"/>
      <c r="DB95" s="355"/>
      <c r="DC95" s="355"/>
      <c r="DD95" s="355"/>
      <c r="DE95" s="355"/>
      <c r="DF95" s="355"/>
      <c r="DG95" s="355"/>
      <c r="DH95" s="355"/>
      <c r="DI95" s="355"/>
      <c r="DJ95" s="355"/>
      <c r="DK95" s="356"/>
      <c r="DL95" s="355"/>
      <c r="DM95" s="355"/>
      <c r="DO95" s="355"/>
      <c r="DP95" s="355"/>
      <c r="DQ95" s="355"/>
      <c r="DR95" s="355"/>
      <c r="DS95" s="355"/>
      <c r="DT95" s="355"/>
      <c r="DU95" s="355"/>
      <c r="DV95" s="355"/>
      <c r="DW95" s="355"/>
      <c r="DX95" s="355"/>
      <c r="DY95" s="355"/>
      <c r="DZ95" s="355"/>
      <c r="EA95" s="356"/>
      <c r="EB95" s="355"/>
      <c r="EC95" s="355"/>
      <c r="EE95" s="407"/>
      <c r="EF95" s="407"/>
      <c r="EG95" s="407"/>
      <c r="EH95" s="407"/>
      <c r="EI95" s="407"/>
      <c r="EK95" s="407"/>
      <c r="EL95" s="408"/>
      <c r="EM95" s="407"/>
      <c r="EN95" s="407"/>
      <c r="EO95" s="407"/>
      <c r="EP95" s="407"/>
      <c r="EQ95" s="407"/>
      <c r="ES95" s="407"/>
      <c r="ET95" s="407"/>
      <c r="EU95" s="407"/>
      <c r="EV95" s="407"/>
      <c r="EW95" s="407"/>
      <c r="EY95" s="407"/>
      <c r="EZ95" s="407"/>
      <c r="FA95" s="407"/>
      <c r="FB95" s="407"/>
      <c r="FC95" s="407"/>
    </row>
    <row r="96" spans="1:159" x14ac:dyDescent="0.25">
      <c r="A96" s="198"/>
      <c r="B96" s="355"/>
      <c r="C96" s="355"/>
      <c r="D96" s="355"/>
      <c r="E96" s="355"/>
      <c r="F96" s="355"/>
      <c r="G96" s="355"/>
      <c r="H96" s="355"/>
      <c r="I96" s="355"/>
      <c r="J96" s="355"/>
      <c r="K96" s="355"/>
      <c r="L96" s="355"/>
      <c r="M96" s="355"/>
      <c r="N96" s="355"/>
      <c r="O96" s="355"/>
      <c r="P96" s="355"/>
      <c r="Q96" s="355"/>
      <c r="AQ96" s="407"/>
      <c r="AR96" s="408"/>
      <c r="AS96" s="407"/>
      <c r="AT96" s="408"/>
      <c r="AU96" s="407"/>
      <c r="AV96" s="407"/>
      <c r="AW96" s="407"/>
      <c r="AX96" s="407"/>
      <c r="AY96" s="407"/>
      <c r="AZ96" s="407"/>
      <c r="BB96" s="407"/>
      <c r="BC96" s="407"/>
      <c r="BD96" s="407"/>
      <c r="BE96" s="407"/>
      <c r="BF96" s="407"/>
      <c r="BG96" s="407"/>
      <c r="BH96" s="407"/>
      <c r="BI96" s="407"/>
      <c r="BJ96" s="407"/>
      <c r="BK96" s="407"/>
      <c r="BM96" s="407"/>
      <c r="BN96" s="408"/>
      <c r="BO96" s="407"/>
      <c r="BP96" s="408"/>
      <c r="BQ96" s="407"/>
      <c r="BR96" s="407"/>
      <c r="BS96" s="407"/>
      <c r="BT96" s="407"/>
      <c r="BU96" s="407"/>
      <c r="BW96" s="407"/>
      <c r="BX96" s="407"/>
      <c r="BY96" s="407"/>
      <c r="BZ96" s="407"/>
      <c r="CA96" s="407"/>
      <c r="CB96" s="407"/>
      <c r="CC96" s="407"/>
      <c r="CD96" s="407"/>
      <c r="CE96" s="407"/>
      <c r="CG96" s="407"/>
      <c r="CH96" s="407"/>
      <c r="CI96" s="407"/>
      <c r="CJ96" s="407"/>
      <c r="CK96" s="407"/>
      <c r="CM96" s="407"/>
      <c r="CN96" s="407"/>
      <c r="CO96" s="407"/>
      <c r="CP96" s="407"/>
      <c r="CQ96" s="407"/>
      <c r="CS96" s="407"/>
      <c r="CT96" s="407"/>
      <c r="CU96" s="407"/>
      <c r="CV96" s="407"/>
      <c r="CW96" s="407"/>
      <c r="CY96" s="355"/>
      <c r="CZ96" s="355"/>
      <c r="DA96" s="355"/>
      <c r="DB96" s="355"/>
      <c r="DC96" s="355"/>
      <c r="DD96" s="355"/>
      <c r="DE96" s="355"/>
      <c r="DF96" s="355"/>
      <c r="DG96" s="355"/>
      <c r="DH96" s="355"/>
      <c r="DI96" s="355"/>
      <c r="DJ96" s="355"/>
      <c r="DK96" s="356"/>
      <c r="DL96" s="355"/>
      <c r="DM96" s="355"/>
      <c r="DO96" s="355"/>
      <c r="DP96" s="355"/>
      <c r="DQ96" s="355"/>
      <c r="DR96" s="355"/>
      <c r="DS96" s="355"/>
      <c r="DT96" s="355"/>
      <c r="DU96" s="355"/>
      <c r="DV96" s="355"/>
      <c r="DW96" s="355"/>
      <c r="DX96" s="355"/>
      <c r="DY96" s="355"/>
      <c r="DZ96" s="355"/>
      <c r="EA96" s="356"/>
      <c r="EB96" s="355"/>
      <c r="EC96" s="355"/>
      <c r="EE96" s="407"/>
      <c r="EF96" s="407"/>
      <c r="EG96" s="407"/>
      <c r="EH96" s="407"/>
      <c r="EI96" s="407"/>
      <c r="EK96" s="407"/>
      <c r="EL96" s="408"/>
      <c r="EM96" s="407"/>
      <c r="EN96" s="407"/>
      <c r="EO96" s="407"/>
      <c r="EP96" s="407"/>
      <c r="EQ96" s="407"/>
      <c r="ES96" s="407"/>
      <c r="ET96" s="407"/>
      <c r="EU96" s="407"/>
      <c r="EV96" s="407"/>
      <c r="EW96" s="407"/>
      <c r="EY96" s="407"/>
      <c r="EZ96" s="407"/>
      <c r="FA96" s="407"/>
      <c r="FB96" s="407"/>
      <c r="FC96" s="407"/>
    </row>
    <row r="97" spans="1:159" x14ac:dyDescent="0.25">
      <c r="A97" s="198"/>
      <c r="B97" s="355"/>
      <c r="C97" s="355"/>
      <c r="D97" s="355"/>
      <c r="E97" s="355"/>
      <c r="F97" s="355"/>
      <c r="G97" s="355"/>
      <c r="H97" s="355"/>
      <c r="I97" s="355"/>
      <c r="J97" s="355"/>
      <c r="K97" s="355"/>
      <c r="L97" s="355"/>
      <c r="M97" s="355"/>
      <c r="N97" s="355"/>
      <c r="O97" s="355"/>
      <c r="P97" s="355"/>
      <c r="Q97" s="355"/>
      <c r="AQ97" s="407"/>
      <c r="AR97" s="408"/>
      <c r="AS97" s="407"/>
      <c r="AT97" s="408"/>
      <c r="AU97" s="407"/>
      <c r="AV97" s="407"/>
      <c r="AW97" s="407"/>
      <c r="AX97" s="407"/>
      <c r="AY97" s="407"/>
      <c r="AZ97" s="407"/>
      <c r="BB97" s="407"/>
      <c r="BC97" s="407"/>
      <c r="BD97" s="407"/>
      <c r="BE97" s="407"/>
      <c r="BF97" s="407"/>
      <c r="BG97" s="407"/>
      <c r="BH97" s="407"/>
      <c r="BI97" s="407"/>
      <c r="BJ97" s="407"/>
      <c r="BK97" s="407"/>
      <c r="BM97" s="407"/>
      <c r="BN97" s="408"/>
      <c r="BO97" s="407"/>
      <c r="BP97" s="408"/>
      <c r="BQ97" s="407"/>
      <c r="BR97" s="407"/>
      <c r="BS97" s="407"/>
      <c r="BT97" s="407"/>
      <c r="BU97" s="407"/>
      <c r="BW97" s="407"/>
      <c r="BX97" s="407"/>
      <c r="BY97" s="407"/>
      <c r="BZ97" s="407"/>
      <c r="CA97" s="407"/>
      <c r="CB97" s="407"/>
      <c r="CC97" s="407"/>
      <c r="CD97" s="407"/>
      <c r="CE97" s="407"/>
      <c r="CG97" s="407"/>
      <c r="CH97" s="407"/>
      <c r="CI97" s="407"/>
      <c r="CJ97" s="407"/>
      <c r="CK97" s="407"/>
      <c r="CM97" s="407"/>
      <c r="CN97" s="407"/>
      <c r="CO97" s="407"/>
      <c r="CP97" s="407"/>
      <c r="CQ97" s="407"/>
      <c r="CS97" s="407"/>
      <c r="CT97" s="407"/>
      <c r="CU97" s="407"/>
      <c r="CV97" s="407"/>
      <c r="CW97" s="407"/>
      <c r="CY97" s="355"/>
      <c r="CZ97" s="355"/>
      <c r="DA97" s="355"/>
      <c r="DB97" s="355"/>
      <c r="DC97" s="355"/>
      <c r="DD97" s="355"/>
      <c r="DE97" s="355"/>
      <c r="DF97" s="355"/>
      <c r="DG97" s="355"/>
      <c r="DH97" s="355"/>
      <c r="DI97" s="355"/>
      <c r="DJ97" s="355"/>
      <c r="DK97" s="356"/>
      <c r="DL97" s="355"/>
      <c r="DM97" s="355"/>
      <c r="DO97" s="355"/>
      <c r="DP97" s="355"/>
      <c r="DQ97" s="355"/>
      <c r="DR97" s="355"/>
      <c r="DS97" s="355"/>
      <c r="DT97" s="355"/>
      <c r="DU97" s="355"/>
      <c r="DV97" s="355"/>
      <c r="DW97" s="355"/>
      <c r="DX97" s="355"/>
      <c r="DY97" s="355"/>
      <c r="DZ97" s="355"/>
      <c r="EA97" s="356"/>
      <c r="EB97" s="355"/>
      <c r="EC97" s="355"/>
      <c r="EE97" s="407"/>
      <c r="EF97" s="407"/>
      <c r="EG97" s="407"/>
      <c r="EH97" s="407"/>
      <c r="EI97" s="407"/>
      <c r="EK97" s="407"/>
      <c r="EL97" s="408"/>
      <c r="EM97" s="407"/>
      <c r="EN97" s="407"/>
      <c r="EO97" s="407"/>
      <c r="EP97" s="407"/>
      <c r="EQ97" s="407"/>
      <c r="ES97" s="407"/>
      <c r="ET97" s="407"/>
      <c r="EU97" s="407"/>
      <c r="EV97" s="407"/>
      <c r="EW97" s="407"/>
      <c r="EY97" s="407"/>
      <c r="EZ97" s="407"/>
      <c r="FA97" s="407"/>
      <c r="FB97" s="407"/>
      <c r="FC97" s="407"/>
    </row>
    <row r="98" spans="1:159" x14ac:dyDescent="0.25">
      <c r="A98" s="198"/>
      <c r="B98" s="355"/>
      <c r="C98" s="355"/>
      <c r="D98" s="355"/>
      <c r="E98" s="355"/>
      <c r="F98" s="355"/>
      <c r="G98" s="355"/>
      <c r="H98" s="355"/>
      <c r="I98" s="355"/>
      <c r="J98" s="355"/>
      <c r="K98" s="355"/>
      <c r="L98" s="355"/>
      <c r="M98" s="355"/>
      <c r="N98" s="355"/>
      <c r="O98" s="355"/>
      <c r="P98" s="355"/>
      <c r="Q98" s="355"/>
      <c r="AQ98" s="407"/>
      <c r="AR98" s="408"/>
      <c r="AS98" s="407"/>
      <c r="AT98" s="408"/>
      <c r="AU98" s="407"/>
      <c r="AV98" s="407"/>
      <c r="AW98" s="407"/>
      <c r="AX98" s="407"/>
      <c r="AY98" s="407"/>
      <c r="AZ98" s="407"/>
      <c r="BB98" s="407"/>
      <c r="BC98" s="407"/>
      <c r="BD98" s="407"/>
      <c r="BE98" s="407"/>
      <c r="BF98" s="407"/>
      <c r="BG98" s="407"/>
      <c r="BH98" s="407"/>
      <c r="BI98" s="407"/>
      <c r="BJ98" s="407"/>
      <c r="BK98" s="407"/>
      <c r="BM98" s="407"/>
      <c r="BN98" s="408"/>
      <c r="BO98" s="407"/>
      <c r="BP98" s="408"/>
      <c r="BQ98" s="407"/>
      <c r="BR98" s="407"/>
      <c r="BS98" s="407"/>
      <c r="BT98" s="407"/>
      <c r="BU98" s="407"/>
      <c r="BW98" s="407"/>
      <c r="BX98" s="407"/>
      <c r="BY98" s="407"/>
      <c r="BZ98" s="407"/>
      <c r="CA98" s="407"/>
      <c r="CB98" s="407"/>
      <c r="CC98" s="407"/>
      <c r="CD98" s="407"/>
      <c r="CE98" s="407"/>
      <c r="CG98" s="407"/>
      <c r="CH98" s="407"/>
      <c r="CI98" s="407"/>
      <c r="CJ98" s="407"/>
      <c r="CK98" s="407"/>
      <c r="CM98" s="407"/>
      <c r="CN98" s="407"/>
      <c r="CO98" s="407"/>
      <c r="CP98" s="407"/>
      <c r="CQ98" s="407"/>
      <c r="CS98" s="407"/>
      <c r="CT98" s="407"/>
      <c r="CU98" s="407"/>
      <c r="CV98" s="407"/>
      <c r="CW98" s="407"/>
      <c r="CY98" s="355"/>
      <c r="CZ98" s="355"/>
      <c r="DA98" s="355"/>
      <c r="DB98" s="355"/>
      <c r="DC98" s="355"/>
      <c r="DD98" s="355"/>
      <c r="DE98" s="355"/>
      <c r="DF98" s="355"/>
      <c r="DG98" s="355"/>
      <c r="DH98" s="355"/>
      <c r="DI98" s="355"/>
      <c r="DJ98" s="355"/>
      <c r="DK98" s="356"/>
      <c r="DL98" s="355"/>
      <c r="DM98" s="355"/>
      <c r="DO98" s="355"/>
      <c r="DP98" s="355"/>
      <c r="DQ98" s="355"/>
      <c r="DR98" s="355"/>
      <c r="DS98" s="355"/>
      <c r="DT98" s="355"/>
      <c r="DU98" s="355"/>
      <c r="DV98" s="355"/>
      <c r="DW98" s="355"/>
      <c r="DX98" s="355"/>
      <c r="DY98" s="355"/>
      <c r="DZ98" s="355"/>
      <c r="EA98" s="356"/>
      <c r="EB98" s="355"/>
      <c r="EC98" s="355"/>
      <c r="EE98" s="407"/>
      <c r="EF98" s="407"/>
      <c r="EG98" s="407"/>
      <c r="EH98" s="407"/>
      <c r="EI98" s="407"/>
      <c r="EK98" s="407"/>
      <c r="EL98" s="408"/>
      <c r="EM98" s="407"/>
      <c r="EN98" s="407"/>
      <c r="EO98" s="407"/>
      <c r="EP98" s="407"/>
      <c r="EQ98" s="407"/>
      <c r="ES98" s="407"/>
      <c r="ET98" s="407"/>
      <c r="EU98" s="407"/>
      <c r="EV98" s="407"/>
      <c r="EW98" s="407"/>
      <c r="EY98" s="407"/>
      <c r="EZ98" s="407"/>
      <c r="FA98" s="407"/>
      <c r="FB98" s="407"/>
      <c r="FC98" s="407"/>
    </row>
    <row r="99" spans="1:159" x14ac:dyDescent="0.25">
      <c r="A99" s="198"/>
      <c r="B99" s="355"/>
      <c r="C99" s="355"/>
      <c r="D99" s="355"/>
      <c r="E99" s="355"/>
      <c r="F99" s="355"/>
      <c r="G99" s="355"/>
      <c r="H99" s="355"/>
      <c r="I99" s="355"/>
      <c r="J99" s="355"/>
      <c r="K99" s="355"/>
      <c r="L99" s="355"/>
      <c r="M99" s="355"/>
      <c r="N99" s="355"/>
      <c r="O99" s="355"/>
      <c r="P99" s="355"/>
      <c r="Q99" s="355"/>
      <c r="AQ99" s="407"/>
      <c r="AR99" s="408"/>
      <c r="AS99" s="407"/>
      <c r="AT99" s="408"/>
      <c r="AU99" s="407"/>
      <c r="AV99" s="407"/>
      <c r="AW99" s="407"/>
      <c r="AX99" s="407"/>
      <c r="AY99" s="407"/>
      <c r="AZ99" s="407"/>
      <c r="BB99" s="407"/>
      <c r="BC99" s="407"/>
      <c r="BD99" s="407"/>
      <c r="BE99" s="407"/>
      <c r="BF99" s="407"/>
      <c r="BG99" s="407"/>
      <c r="BH99" s="407"/>
      <c r="BI99" s="407"/>
      <c r="BJ99" s="407"/>
      <c r="BK99" s="407"/>
      <c r="BM99" s="407"/>
      <c r="BN99" s="408"/>
      <c r="BO99" s="407"/>
      <c r="BP99" s="408"/>
      <c r="BQ99" s="407"/>
      <c r="BR99" s="407"/>
      <c r="BS99" s="407"/>
      <c r="BT99" s="407"/>
      <c r="BU99" s="407"/>
      <c r="BW99" s="407"/>
      <c r="BX99" s="407"/>
      <c r="BY99" s="407"/>
      <c r="BZ99" s="407"/>
      <c r="CA99" s="407"/>
      <c r="CB99" s="407"/>
      <c r="CC99" s="407"/>
      <c r="CD99" s="407"/>
      <c r="CE99" s="407"/>
      <c r="CG99" s="407"/>
      <c r="CH99" s="407"/>
      <c r="CI99" s="407"/>
      <c r="CJ99" s="407"/>
      <c r="CK99" s="407"/>
      <c r="CM99" s="407"/>
      <c r="CN99" s="407"/>
      <c r="CO99" s="407"/>
      <c r="CP99" s="407"/>
      <c r="CQ99" s="407"/>
      <c r="CS99" s="407"/>
      <c r="CT99" s="407"/>
      <c r="CU99" s="407"/>
      <c r="CV99" s="407"/>
      <c r="CW99" s="407"/>
      <c r="CY99" s="355"/>
      <c r="CZ99" s="355"/>
      <c r="DA99" s="355"/>
      <c r="DB99" s="355"/>
      <c r="DC99" s="355"/>
      <c r="DD99" s="355"/>
      <c r="DE99" s="355"/>
      <c r="DF99" s="355"/>
      <c r="DG99" s="355"/>
      <c r="DH99" s="355"/>
      <c r="DI99" s="355"/>
      <c r="DJ99" s="355"/>
      <c r="DK99" s="356"/>
      <c r="DL99" s="355"/>
      <c r="DM99" s="355"/>
      <c r="DO99" s="355"/>
      <c r="DP99" s="355"/>
      <c r="DQ99" s="355"/>
      <c r="DR99" s="355"/>
      <c r="DS99" s="355"/>
      <c r="DT99" s="355"/>
      <c r="DU99" s="355"/>
      <c r="DV99" s="355"/>
      <c r="DW99" s="355"/>
      <c r="DX99" s="355"/>
      <c r="DY99" s="355"/>
      <c r="DZ99" s="355"/>
      <c r="EA99" s="356"/>
      <c r="EB99" s="355"/>
      <c r="EC99" s="355"/>
      <c r="EE99" s="407"/>
      <c r="EF99" s="407"/>
      <c r="EG99" s="407"/>
      <c r="EH99" s="407"/>
      <c r="EI99" s="407"/>
      <c r="EK99" s="407"/>
      <c r="EL99" s="408"/>
      <c r="EM99" s="407"/>
      <c r="EN99" s="407"/>
      <c r="EO99" s="407"/>
      <c r="EP99" s="407"/>
      <c r="EQ99" s="407"/>
      <c r="ES99" s="407"/>
      <c r="ET99" s="407"/>
      <c r="EU99" s="407"/>
      <c r="EV99" s="407"/>
      <c r="EW99" s="407"/>
      <c r="EY99" s="407"/>
      <c r="EZ99" s="407"/>
      <c r="FA99" s="407"/>
      <c r="FB99" s="407"/>
      <c r="FC99" s="407"/>
    </row>
    <row r="100" spans="1:159" x14ac:dyDescent="0.25">
      <c r="A100" s="198"/>
      <c r="B100" s="355"/>
      <c r="C100" s="355"/>
      <c r="D100" s="355"/>
      <c r="E100" s="355"/>
      <c r="F100" s="355"/>
      <c r="G100" s="355"/>
      <c r="H100" s="355"/>
      <c r="I100" s="355"/>
      <c r="J100" s="355"/>
      <c r="K100" s="355"/>
      <c r="L100" s="355"/>
      <c r="M100" s="355"/>
      <c r="N100" s="355"/>
      <c r="O100" s="355"/>
      <c r="P100" s="355"/>
      <c r="Q100" s="355"/>
      <c r="AQ100" s="407"/>
      <c r="AR100" s="408"/>
      <c r="AS100" s="407"/>
      <c r="AT100" s="408"/>
      <c r="AU100" s="407"/>
      <c r="AV100" s="407"/>
      <c r="AW100" s="407"/>
      <c r="AX100" s="407"/>
      <c r="AY100" s="407"/>
      <c r="AZ100" s="407"/>
      <c r="BB100" s="407"/>
      <c r="BC100" s="407"/>
      <c r="BD100" s="407"/>
      <c r="BE100" s="407"/>
      <c r="BF100" s="407"/>
      <c r="BG100" s="407"/>
      <c r="BH100" s="407"/>
      <c r="BI100" s="407"/>
      <c r="BJ100" s="407"/>
      <c r="BK100" s="407"/>
      <c r="BM100" s="407"/>
      <c r="BN100" s="408"/>
      <c r="BO100" s="407"/>
      <c r="BP100" s="408"/>
      <c r="BQ100" s="407"/>
      <c r="BR100" s="407"/>
      <c r="BS100" s="407"/>
      <c r="BT100" s="407"/>
      <c r="BU100" s="407"/>
      <c r="BW100" s="407"/>
      <c r="BX100" s="407"/>
      <c r="BY100" s="407"/>
      <c r="BZ100" s="407"/>
      <c r="CA100" s="407"/>
      <c r="CB100" s="407"/>
      <c r="CC100" s="407"/>
      <c r="CD100" s="407"/>
      <c r="CE100" s="407"/>
      <c r="CG100" s="407"/>
      <c r="CH100" s="407"/>
      <c r="CI100" s="407"/>
      <c r="CJ100" s="407"/>
      <c r="CK100" s="407"/>
      <c r="CM100" s="407"/>
      <c r="CN100" s="407"/>
      <c r="CO100" s="407"/>
      <c r="CP100" s="407"/>
      <c r="CQ100" s="407"/>
      <c r="CS100" s="407"/>
      <c r="CT100" s="407"/>
      <c r="CU100" s="407"/>
      <c r="CV100" s="407"/>
      <c r="CW100" s="407"/>
      <c r="CY100" s="355"/>
      <c r="CZ100" s="355"/>
      <c r="DA100" s="355"/>
      <c r="DB100" s="355"/>
      <c r="DC100" s="355"/>
      <c r="DD100" s="355"/>
      <c r="DE100" s="355"/>
      <c r="DF100" s="355"/>
      <c r="DG100" s="355"/>
      <c r="DH100" s="355"/>
      <c r="DI100" s="355"/>
      <c r="DJ100" s="355"/>
      <c r="DK100" s="356"/>
      <c r="DL100" s="355"/>
      <c r="DM100" s="355"/>
      <c r="DO100" s="355"/>
      <c r="DP100" s="355"/>
      <c r="DQ100" s="355"/>
      <c r="DR100" s="355"/>
      <c r="DS100" s="355"/>
      <c r="DT100" s="355"/>
      <c r="DU100" s="355"/>
      <c r="DV100" s="355"/>
      <c r="DW100" s="355"/>
      <c r="DX100" s="355"/>
      <c r="DY100" s="355"/>
      <c r="DZ100" s="355"/>
      <c r="EA100" s="356"/>
      <c r="EB100" s="355"/>
      <c r="EC100" s="355"/>
      <c r="EE100" s="407"/>
      <c r="EF100" s="407"/>
      <c r="EG100" s="407"/>
      <c r="EH100" s="407"/>
      <c r="EI100" s="407"/>
      <c r="EK100" s="407"/>
      <c r="EL100" s="408"/>
      <c r="EM100" s="407"/>
      <c r="EN100" s="407"/>
      <c r="EO100" s="407"/>
      <c r="EP100" s="407"/>
      <c r="EQ100" s="407"/>
      <c r="ES100" s="407"/>
      <c r="ET100" s="407"/>
      <c r="EU100" s="407"/>
      <c r="EV100" s="407"/>
      <c r="EW100" s="407"/>
      <c r="EY100" s="407"/>
      <c r="EZ100" s="407"/>
      <c r="FA100" s="407"/>
      <c r="FB100" s="407"/>
      <c r="FC100" s="407"/>
    </row>
    <row r="101" spans="1:159" x14ac:dyDescent="0.25">
      <c r="A101" s="198"/>
      <c r="B101" s="355"/>
      <c r="C101" s="355"/>
      <c r="D101" s="355"/>
      <c r="E101" s="355"/>
      <c r="F101" s="355"/>
      <c r="G101" s="355"/>
      <c r="H101" s="355"/>
      <c r="I101" s="355"/>
      <c r="J101" s="355"/>
      <c r="K101" s="355"/>
      <c r="L101" s="355"/>
      <c r="M101" s="355"/>
      <c r="N101" s="355"/>
      <c r="O101" s="355"/>
      <c r="P101" s="355"/>
      <c r="Q101" s="355"/>
      <c r="AQ101" s="407"/>
      <c r="AR101" s="408"/>
      <c r="AS101" s="407"/>
      <c r="AT101" s="408"/>
      <c r="AU101" s="407"/>
      <c r="AV101" s="407"/>
      <c r="AW101" s="407"/>
      <c r="AX101" s="407"/>
      <c r="AY101" s="407"/>
      <c r="AZ101" s="407"/>
      <c r="BB101" s="407"/>
      <c r="BC101" s="407"/>
      <c r="BD101" s="407"/>
      <c r="BE101" s="407"/>
      <c r="BF101" s="407"/>
      <c r="BG101" s="407"/>
      <c r="BH101" s="407"/>
      <c r="BI101" s="407"/>
      <c r="BJ101" s="407"/>
      <c r="BK101" s="407"/>
      <c r="BM101" s="407"/>
      <c r="BN101" s="408"/>
      <c r="BO101" s="407"/>
      <c r="BP101" s="408"/>
      <c r="BQ101" s="407"/>
      <c r="BR101" s="407"/>
      <c r="BS101" s="407"/>
      <c r="BT101" s="407"/>
      <c r="BU101" s="407"/>
      <c r="BW101" s="407"/>
      <c r="BX101" s="407"/>
      <c r="BY101" s="407"/>
      <c r="BZ101" s="407"/>
      <c r="CA101" s="407"/>
      <c r="CB101" s="407"/>
      <c r="CC101" s="407"/>
      <c r="CD101" s="407"/>
      <c r="CE101" s="407"/>
      <c r="CG101" s="407"/>
      <c r="CH101" s="407"/>
      <c r="CI101" s="407"/>
      <c r="CJ101" s="407"/>
      <c r="CK101" s="407"/>
      <c r="CM101" s="407"/>
      <c r="CN101" s="407"/>
      <c r="CO101" s="407"/>
      <c r="CP101" s="407"/>
      <c r="CQ101" s="407"/>
      <c r="CS101" s="407"/>
      <c r="CT101" s="407"/>
      <c r="CU101" s="407"/>
      <c r="CV101" s="407"/>
      <c r="CW101" s="407"/>
      <c r="CY101" s="355"/>
      <c r="CZ101" s="355"/>
      <c r="DA101" s="355"/>
      <c r="DB101" s="355"/>
      <c r="DC101" s="355"/>
      <c r="DD101" s="355"/>
      <c r="DE101" s="355"/>
      <c r="DF101" s="355"/>
      <c r="DG101" s="355"/>
      <c r="DH101" s="355"/>
      <c r="DI101" s="355"/>
      <c r="DJ101" s="355"/>
      <c r="DK101" s="356"/>
      <c r="DL101" s="355"/>
      <c r="DM101" s="355"/>
      <c r="DO101" s="355"/>
      <c r="DP101" s="355"/>
      <c r="DQ101" s="355"/>
      <c r="DR101" s="355"/>
      <c r="DS101" s="355"/>
      <c r="DT101" s="355"/>
      <c r="DU101" s="355"/>
      <c r="DV101" s="355"/>
      <c r="DW101" s="355"/>
      <c r="DX101" s="355"/>
      <c r="DY101" s="355"/>
      <c r="DZ101" s="355"/>
      <c r="EA101" s="356"/>
      <c r="EB101" s="355"/>
      <c r="EC101" s="355"/>
      <c r="EE101" s="407"/>
      <c r="EF101" s="407"/>
      <c r="EG101" s="407"/>
      <c r="EH101" s="407"/>
      <c r="EI101" s="407"/>
      <c r="EK101" s="407"/>
      <c r="EL101" s="408"/>
      <c r="EM101" s="407"/>
      <c r="EN101" s="407"/>
      <c r="EO101" s="407"/>
      <c r="EP101" s="407"/>
      <c r="EQ101" s="407"/>
      <c r="ES101" s="407"/>
      <c r="ET101" s="407"/>
      <c r="EU101" s="407"/>
      <c r="EV101" s="407"/>
      <c r="EW101" s="407"/>
      <c r="EY101" s="407"/>
      <c r="EZ101" s="407"/>
      <c r="FA101" s="407"/>
      <c r="FB101" s="407"/>
      <c r="FC101" s="407"/>
    </row>
    <row r="102" spans="1:159" x14ac:dyDescent="0.25">
      <c r="A102" s="198"/>
      <c r="B102" s="355"/>
      <c r="C102" s="355"/>
      <c r="D102" s="355"/>
      <c r="E102" s="355"/>
      <c r="F102" s="355"/>
      <c r="G102" s="355"/>
      <c r="H102" s="355"/>
      <c r="I102" s="355"/>
      <c r="J102" s="355"/>
      <c r="K102" s="355"/>
      <c r="L102" s="355"/>
      <c r="M102" s="355"/>
      <c r="N102" s="355"/>
      <c r="O102" s="355"/>
      <c r="P102" s="355"/>
      <c r="Q102" s="355"/>
      <c r="AQ102" s="407"/>
      <c r="AR102" s="408"/>
      <c r="AS102" s="407"/>
      <c r="AT102" s="408"/>
      <c r="AU102" s="407"/>
      <c r="AV102" s="407"/>
      <c r="AW102" s="407"/>
      <c r="AX102" s="407"/>
      <c r="AY102" s="407"/>
      <c r="AZ102" s="407"/>
      <c r="BB102" s="407"/>
      <c r="BC102" s="407"/>
      <c r="BD102" s="407"/>
      <c r="BE102" s="407"/>
      <c r="BF102" s="407"/>
      <c r="BG102" s="407"/>
      <c r="BH102" s="407"/>
      <c r="BI102" s="407"/>
      <c r="BJ102" s="407"/>
      <c r="BK102" s="407"/>
      <c r="BM102" s="407"/>
      <c r="BN102" s="408"/>
      <c r="BO102" s="407"/>
      <c r="BP102" s="408"/>
      <c r="BQ102" s="407"/>
      <c r="BR102" s="407"/>
      <c r="BS102" s="407"/>
      <c r="BT102" s="407"/>
      <c r="BU102" s="407"/>
      <c r="BW102" s="407"/>
      <c r="BX102" s="407"/>
      <c r="BY102" s="407"/>
      <c r="BZ102" s="407"/>
      <c r="CA102" s="407"/>
      <c r="CB102" s="407"/>
      <c r="CC102" s="407"/>
      <c r="CD102" s="407"/>
      <c r="CE102" s="407"/>
      <c r="CG102" s="407"/>
      <c r="CH102" s="407"/>
      <c r="CI102" s="407"/>
      <c r="CJ102" s="407"/>
      <c r="CK102" s="407"/>
      <c r="CM102" s="407"/>
      <c r="CN102" s="407"/>
      <c r="CO102" s="407"/>
      <c r="CP102" s="407"/>
      <c r="CQ102" s="407"/>
      <c r="CS102" s="407"/>
      <c r="CT102" s="407"/>
      <c r="CU102" s="407"/>
      <c r="CV102" s="407"/>
      <c r="CW102" s="407"/>
      <c r="CY102" s="355"/>
      <c r="CZ102" s="355"/>
      <c r="DA102" s="355"/>
      <c r="DB102" s="355"/>
      <c r="DC102" s="355"/>
      <c r="DD102" s="355"/>
      <c r="DE102" s="355"/>
      <c r="DF102" s="355"/>
      <c r="DG102" s="355"/>
      <c r="DH102" s="355"/>
      <c r="DI102" s="355"/>
      <c r="DJ102" s="355"/>
      <c r="DK102" s="356"/>
      <c r="DL102" s="355"/>
      <c r="DM102" s="355"/>
      <c r="DO102" s="355"/>
      <c r="DP102" s="355"/>
      <c r="DQ102" s="355"/>
      <c r="DR102" s="355"/>
      <c r="DS102" s="355"/>
      <c r="DT102" s="355"/>
      <c r="DU102" s="355"/>
      <c r="DV102" s="355"/>
      <c r="DW102" s="355"/>
      <c r="DX102" s="355"/>
      <c r="DY102" s="355"/>
      <c r="DZ102" s="355"/>
      <c r="EA102" s="356"/>
      <c r="EB102" s="355"/>
      <c r="EC102" s="355"/>
      <c r="EE102" s="407"/>
      <c r="EF102" s="407"/>
      <c r="EG102" s="407"/>
      <c r="EH102" s="407"/>
      <c r="EI102" s="407"/>
      <c r="EK102" s="407"/>
      <c r="EL102" s="408"/>
      <c r="EM102" s="407"/>
      <c r="EN102" s="407"/>
      <c r="EO102" s="407"/>
      <c r="EP102" s="407"/>
      <c r="EQ102" s="407"/>
      <c r="ES102" s="407"/>
      <c r="ET102" s="407"/>
      <c r="EU102" s="407"/>
      <c r="EV102" s="407"/>
      <c r="EW102" s="407"/>
      <c r="EY102" s="407"/>
      <c r="EZ102" s="407"/>
      <c r="FA102" s="407"/>
      <c r="FB102" s="407"/>
      <c r="FC102" s="407"/>
    </row>
    <row r="103" spans="1:159" x14ac:dyDescent="0.25">
      <c r="A103" s="198"/>
      <c r="B103" s="355"/>
      <c r="C103" s="355"/>
      <c r="D103" s="355"/>
      <c r="E103" s="355"/>
      <c r="F103" s="355"/>
      <c r="G103" s="355"/>
      <c r="H103" s="355"/>
      <c r="I103" s="355"/>
      <c r="J103" s="355"/>
      <c r="K103" s="355"/>
      <c r="L103" s="355"/>
      <c r="M103" s="355"/>
      <c r="N103" s="355"/>
      <c r="O103" s="355"/>
      <c r="P103" s="355"/>
      <c r="Q103" s="355"/>
      <c r="AQ103" s="407"/>
      <c r="AR103" s="408"/>
      <c r="AS103" s="407"/>
      <c r="AT103" s="408"/>
      <c r="AU103" s="407"/>
      <c r="AV103" s="407"/>
      <c r="AW103" s="407"/>
      <c r="AX103" s="407"/>
      <c r="AY103" s="407"/>
      <c r="AZ103" s="407"/>
      <c r="BB103" s="407"/>
      <c r="BC103" s="407"/>
      <c r="BD103" s="407"/>
      <c r="BE103" s="407"/>
      <c r="BF103" s="407"/>
      <c r="BG103" s="407"/>
      <c r="BH103" s="407"/>
      <c r="BI103" s="407"/>
      <c r="BJ103" s="407"/>
      <c r="BK103" s="407"/>
      <c r="BM103" s="407"/>
      <c r="BN103" s="408"/>
      <c r="BO103" s="407"/>
      <c r="BP103" s="408"/>
      <c r="BQ103" s="407"/>
      <c r="BR103" s="407"/>
      <c r="BS103" s="407"/>
      <c r="BT103" s="407"/>
      <c r="BU103" s="407"/>
      <c r="BW103" s="407"/>
      <c r="BX103" s="407"/>
      <c r="BY103" s="407"/>
      <c r="BZ103" s="407"/>
      <c r="CA103" s="407"/>
      <c r="CB103" s="407"/>
      <c r="CC103" s="407"/>
      <c r="CD103" s="407"/>
      <c r="CE103" s="407"/>
      <c r="CG103" s="407"/>
      <c r="CH103" s="407"/>
      <c r="CI103" s="407"/>
      <c r="CJ103" s="407"/>
      <c r="CK103" s="407"/>
      <c r="CM103" s="407"/>
      <c r="CN103" s="407"/>
      <c r="CO103" s="407"/>
      <c r="CP103" s="407"/>
      <c r="CQ103" s="407"/>
      <c r="CS103" s="407"/>
      <c r="CT103" s="407"/>
      <c r="CU103" s="407"/>
      <c r="CV103" s="407"/>
      <c r="CW103" s="407"/>
      <c r="CY103" s="355"/>
      <c r="CZ103" s="355"/>
      <c r="DA103" s="355"/>
      <c r="DB103" s="355"/>
      <c r="DC103" s="355"/>
      <c r="DD103" s="355"/>
      <c r="DE103" s="355"/>
      <c r="DF103" s="355"/>
      <c r="DG103" s="355"/>
      <c r="DH103" s="355"/>
      <c r="DI103" s="355"/>
      <c r="DJ103" s="355"/>
      <c r="DK103" s="356"/>
      <c r="DL103" s="355"/>
      <c r="DM103" s="355"/>
      <c r="DO103" s="355"/>
      <c r="DP103" s="355"/>
      <c r="DQ103" s="355"/>
      <c r="DR103" s="355"/>
      <c r="DS103" s="355"/>
      <c r="DT103" s="355"/>
      <c r="DU103" s="355"/>
      <c r="DV103" s="355"/>
      <c r="DW103" s="355"/>
      <c r="DX103" s="355"/>
      <c r="DY103" s="355"/>
      <c r="DZ103" s="355"/>
      <c r="EA103" s="356"/>
      <c r="EB103" s="355"/>
      <c r="EC103" s="355"/>
      <c r="EE103" s="407"/>
      <c r="EF103" s="407"/>
      <c r="EG103" s="407"/>
      <c r="EH103" s="407"/>
      <c r="EI103" s="407"/>
      <c r="EK103" s="407"/>
      <c r="EL103" s="408"/>
      <c r="EM103" s="407"/>
      <c r="EN103" s="407"/>
      <c r="EO103" s="407"/>
      <c r="EP103" s="407"/>
      <c r="EQ103" s="407"/>
      <c r="ES103" s="407"/>
      <c r="ET103" s="407"/>
      <c r="EU103" s="407"/>
      <c r="EV103" s="407"/>
      <c r="EW103" s="407"/>
      <c r="EY103" s="407"/>
      <c r="EZ103" s="407"/>
      <c r="FA103" s="407"/>
      <c r="FB103" s="407"/>
      <c r="FC103" s="407"/>
    </row>
    <row r="104" spans="1:159" x14ac:dyDescent="0.25">
      <c r="A104" s="198"/>
      <c r="B104" s="355"/>
      <c r="C104" s="355"/>
      <c r="D104" s="355"/>
      <c r="E104" s="355"/>
      <c r="F104" s="355"/>
      <c r="G104" s="355"/>
      <c r="H104" s="355"/>
      <c r="I104" s="355"/>
      <c r="J104" s="355"/>
      <c r="K104" s="355"/>
      <c r="L104" s="355"/>
      <c r="M104" s="355"/>
      <c r="N104" s="355"/>
      <c r="O104" s="355"/>
      <c r="P104" s="355"/>
      <c r="Q104" s="355"/>
      <c r="AQ104" s="407"/>
      <c r="AR104" s="408"/>
      <c r="AS104" s="407"/>
      <c r="AT104" s="408"/>
      <c r="AU104" s="407"/>
      <c r="AV104" s="407"/>
      <c r="AW104" s="407"/>
      <c r="AX104" s="407"/>
      <c r="AY104" s="407"/>
      <c r="AZ104" s="407"/>
      <c r="BB104" s="407"/>
      <c r="BC104" s="407"/>
      <c r="BD104" s="407"/>
      <c r="BE104" s="407"/>
      <c r="BF104" s="407"/>
      <c r="BG104" s="407"/>
      <c r="BH104" s="407"/>
      <c r="BI104" s="407"/>
      <c r="BJ104" s="407"/>
      <c r="BK104" s="407"/>
      <c r="BM104" s="407"/>
      <c r="BN104" s="408"/>
      <c r="BO104" s="407"/>
      <c r="BP104" s="408"/>
      <c r="BQ104" s="407"/>
      <c r="BR104" s="407"/>
      <c r="BS104" s="407"/>
      <c r="BT104" s="407"/>
      <c r="BU104" s="407"/>
      <c r="BW104" s="407"/>
      <c r="BX104" s="407"/>
      <c r="BY104" s="407"/>
      <c r="BZ104" s="407"/>
      <c r="CA104" s="407"/>
      <c r="CB104" s="407"/>
      <c r="CC104" s="407"/>
      <c r="CD104" s="407"/>
      <c r="CE104" s="407"/>
      <c r="CG104" s="407"/>
      <c r="CH104" s="407"/>
      <c r="CI104" s="407"/>
      <c r="CJ104" s="407"/>
      <c r="CK104" s="407"/>
      <c r="CM104" s="407"/>
      <c r="CN104" s="407"/>
      <c r="CO104" s="407"/>
      <c r="CP104" s="407"/>
      <c r="CQ104" s="407"/>
      <c r="CS104" s="407"/>
      <c r="CT104" s="407"/>
      <c r="CU104" s="407"/>
      <c r="CV104" s="407"/>
      <c r="CW104" s="407"/>
      <c r="CY104" s="355"/>
      <c r="CZ104" s="355"/>
      <c r="DA104" s="355"/>
      <c r="DB104" s="355"/>
      <c r="DC104" s="355"/>
      <c r="DD104" s="355"/>
      <c r="DE104" s="355"/>
      <c r="DF104" s="355"/>
      <c r="DG104" s="355"/>
      <c r="DH104" s="355"/>
      <c r="DI104" s="355"/>
      <c r="DJ104" s="355"/>
      <c r="DK104" s="356"/>
      <c r="DL104" s="355"/>
      <c r="DM104" s="355"/>
      <c r="DO104" s="355"/>
      <c r="DP104" s="355"/>
      <c r="DQ104" s="355"/>
      <c r="DR104" s="355"/>
      <c r="DS104" s="355"/>
      <c r="DT104" s="355"/>
      <c r="DU104" s="355"/>
      <c r="DV104" s="355"/>
      <c r="DW104" s="355"/>
      <c r="DX104" s="355"/>
      <c r="DY104" s="355"/>
      <c r="DZ104" s="355"/>
      <c r="EA104" s="356"/>
      <c r="EB104" s="355"/>
      <c r="EC104" s="355"/>
      <c r="EE104" s="407"/>
      <c r="EF104" s="407"/>
      <c r="EG104" s="407"/>
      <c r="EH104" s="407"/>
      <c r="EI104" s="407"/>
      <c r="EK104" s="407"/>
      <c r="EL104" s="408"/>
      <c r="EM104" s="407"/>
      <c r="EN104" s="407"/>
      <c r="EO104" s="407"/>
      <c r="EP104" s="407"/>
      <c r="EQ104" s="407"/>
      <c r="ES104" s="407"/>
      <c r="ET104" s="407"/>
      <c r="EU104" s="407"/>
      <c r="EV104" s="407"/>
      <c r="EW104" s="407"/>
      <c r="EY104" s="407"/>
      <c r="EZ104" s="407"/>
      <c r="FA104" s="407"/>
      <c r="FB104" s="407"/>
      <c r="FC104" s="407"/>
    </row>
    <row r="105" spans="1:159" x14ac:dyDescent="0.25">
      <c r="A105" s="198"/>
      <c r="B105" s="355"/>
      <c r="C105" s="355"/>
      <c r="D105" s="355"/>
      <c r="E105" s="355"/>
      <c r="F105" s="355"/>
      <c r="G105" s="355"/>
      <c r="H105" s="355"/>
      <c r="I105" s="355"/>
      <c r="J105" s="355"/>
      <c r="K105" s="355"/>
      <c r="L105" s="355"/>
      <c r="M105" s="355"/>
      <c r="N105" s="355"/>
      <c r="O105" s="355"/>
      <c r="P105" s="355"/>
      <c r="Q105" s="355"/>
      <c r="AQ105" s="407"/>
      <c r="AR105" s="408"/>
      <c r="AS105" s="407"/>
      <c r="AT105" s="408"/>
      <c r="AU105" s="407"/>
      <c r="AV105" s="407"/>
      <c r="AW105" s="407"/>
      <c r="AX105" s="407"/>
      <c r="AY105" s="407"/>
      <c r="AZ105" s="407"/>
      <c r="BB105" s="407"/>
      <c r="BC105" s="407"/>
      <c r="BD105" s="407"/>
      <c r="BE105" s="407"/>
      <c r="BF105" s="407"/>
      <c r="BG105" s="407"/>
      <c r="BH105" s="407"/>
      <c r="BI105" s="407"/>
      <c r="BJ105" s="407"/>
      <c r="BK105" s="407"/>
      <c r="BM105" s="407"/>
      <c r="BN105" s="408"/>
      <c r="BO105" s="407"/>
      <c r="BP105" s="408"/>
      <c r="BQ105" s="407"/>
      <c r="BR105" s="407"/>
      <c r="BS105" s="407"/>
      <c r="BT105" s="407"/>
      <c r="BU105" s="407"/>
      <c r="BW105" s="407"/>
      <c r="BX105" s="407"/>
      <c r="BY105" s="407"/>
      <c r="BZ105" s="407"/>
      <c r="CA105" s="407"/>
      <c r="CB105" s="407"/>
      <c r="CC105" s="407"/>
      <c r="CD105" s="407"/>
      <c r="CE105" s="407"/>
      <c r="CG105" s="407"/>
      <c r="CH105" s="407"/>
      <c r="CI105" s="407"/>
      <c r="CJ105" s="407"/>
      <c r="CK105" s="407"/>
      <c r="CM105" s="407"/>
      <c r="CN105" s="407"/>
      <c r="CO105" s="407"/>
      <c r="CP105" s="407"/>
      <c r="CQ105" s="407"/>
      <c r="CS105" s="407"/>
      <c r="CT105" s="407"/>
      <c r="CU105" s="407"/>
      <c r="CV105" s="407"/>
      <c r="CW105" s="407"/>
      <c r="CY105" s="355"/>
      <c r="CZ105" s="355"/>
      <c r="DA105" s="355"/>
      <c r="DB105" s="355"/>
      <c r="DC105" s="355"/>
      <c r="DD105" s="355"/>
      <c r="DE105" s="355"/>
      <c r="DF105" s="355"/>
      <c r="DG105" s="355"/>
      <c r="DH105" s="355"/>
      <c r="DI105" s="355"/>
      <c r="DJ105" s="355"/>
      <c r="DK105" s="356"/>
      <c r="DL105" s="355"/>
      <c r="DM105" s="355"/>
      <c r="DO105" s="355"/>
      <c r="DP105" s="355"/>
      <c r="DQ105" s="355"/>
      <c r="DR105" s="355"/>
      <c r="DS105" s="355"/>
      <c r="DT105" s="355"/>
      <c r="DU105" s="355"/>
      <c r="DV105" s="355"/>
      <c r="DW105" s="355"/>
      <c r="DX105" s="355"/>
      <c r="DY105" s="355"/>
      <c r="DZ105" s="355"/>
      <c r="EA105" s="356"/>
      <c r="EB105" s="355"/>
      <c r="EC105" s="355"/>
      <c r="EE105" s="407"/>
      <c r="EF105" s="407"/>
      <c r="EG105" s="407"/>
      <c r="EH105" s="407"/>
      <c r="EI105" s="407"/>
      <c r="EK105" s="407"/>
      <c r="EL105" s="408"/>
      <c r="EM105" s="407"/>
      <c r="EN105" s="407"/>
      <c r="EO105" s="407"/>
      <c r="EP105" s="407"/>
      <c r="EQ105" s="407"/>
      <c r="ES105" s="407"/>
      <c r="ET105" s="407"/>
      <c r="EU105" s="407"/>
      <c r="EV105" s="407"/>
      <c r="EW105" s="407"/>
      <c r="EY105" s="407"/>
      <c r="EZ105" s="407"/>
      <c r="FA105" s="407"/>
      <c r="FB105" s="407"/>
      <c r="FC105" s="407"/>
    </row>
    <row r="106" spans="1:159" x14ac:dyDescent="0.25">
      <c r="A106" s="198"/>
      <c r="B106" s="355"/>
      <c r="C106" s="355"/>
      <c r="D106" s="355"/>
      <c r="E106" s="355"/>
      <c r="F106" s="355"/>
      <c r="G106" s="355"/>
      <c r="H106" s="355"/>
      <c r="I106" s="355"/>
      <c r="J106" s="355"/>
      <c r="K106" s="355"/>
      <c r="L106" s="355"/>
      <c r="M106" s="355"/>
      <c r="N106" s="355"/>
      <c r="O106" s="355"/>
      <c r="P106" s="355"/>
      <c r="Q106" s="355"/>
      <c r="AQ106" s="407"/>
      <c r="AR106" s="408"/>
      <c r="AS106" s="407"/>
      <c r="AT106" s="408"/>
      <c r="AU106" s="407"/>
      <c r="AV106" s="407"/>
      <c r="AW106" s="407"/>
      <c r="AX106" s="407"/>
      <c r="AY106" s="407"/>
      <c r="AZ106" s="407"/>
      <c r="BB106" s="407"/>
      <c r="BC106" s="407"/>
      <c r="BD106" s="407"/>
      <c r="BE106" s="407"/>
      <c r="BF106" s="407"/>
      <c r="BG106" s="407"/>
      <c r="BH106" s="407"/>
      <c r="BI106" s="407"/>
      <c r="BJ106" s="407"/>
      <c r="BK106" s="407"/>
      <c r="BM106" s="407"/>
      <c r="BN106" s="408"/>
      <c r="BO106" s="407"/>
      <c r="BP106" s="408"/>
      <c r="BQ106" s="407"/>
      <c r="BR106" s="407"/>
      <c r="BS106" s="407"/>
      <c r="BT106" s="407"/>
      <c r="BU106" s="407"/>
      <c r="BW106" s="407"/>
      <c r="BX106" s="407"/>
      <c r="BY106" s="407"/>
      <c r="BZ106" s="407"/>
      <c r="CA106" s="407"/>
      <c r="CB106" s="407"/>
      <c r="CC106" s="407"/>
      <c r="CD106" s="407"/>
      <c r="CE106" s="407"/>
      <c r="CG106" s="407"/>
      <c r="CH106" s="407"/>
      <c r="CI106" s="407"/>
      <c r="CJ106" s="407"/>
      <c r="CK106" s="407"/>
      <c r="CM106" s="407"/>
      <c r="CN106" s="407"/>
      <c r="CO106" s="407"/>
      <c r="CP106" s="407"/>
      <c r="CQ106" s="407"/>
      <c r="CS106" s="407"/>
      <c r="CT106" s="407"/>
      <c r="CU106" s="407"/>
      <c r="CV106" s="407"/>
      <c r="CW106" s="407"/>
      <c r="CY106" s="355"/>
      <c r="CZ106" s="355"/>
      <c r="DA106" s="355"/>
      <c r="DB106" s="355"/>
      <c r="DC106" s="355"/>
      <c r="DD106" s="355"/>
      <c r="DE106" s="355"/>
      <c r="DF106" s="355"/>
      <c r="DG106" s="355"/>
      <c r="DH106" s="355"/>
      <c r="DI106" s="355"/>
      <c r="DJ106" s="355"/>
      <c r="DK106" s="356"/>
      <c r="DL106" s="355"/>
      <c r="DM106" s="355"/>
      <c r="DO106" s="355"/>
      <c r="DP106" s="355"/>
      <c r="DQ106" s="355"/>
      <c r="DR106" s="355"/>
      <c r="DS106" s="355"/>
      <c r="DT106" s="355"/>
      <c r="DU106" s="355"/>
      <c r="DV106" s="355"/>
      <c r="DW106" s="355"/>
      <c r="DX106" s="355"/>
      <c r="DY106" s="355"/>
      <c r="DZ106" s="355"/>
      <c r="EA106" s="356"/>
      <c r="EB106" s="355"/>
      <c r="EC106" s="355"/>
      <c r="EE106" s="407"/>
      <c r="EF106" s="407"/>
      <c r="EG106" s="407"/>
      <c r="EH106" s="407"/>
      <c r="EI106" s="407"/>
      <c r="EK106" s="407"/>
      <c r="EL106" s="408"/>
      <c r="EM106" s="407"/>
      <c r="EN106" s="407"/>
      <c r="EO106" s="407"/>
      <c r="EP106" s="407"/>
      <c r="EQ106" s="407"/>
      <c r="ES106" s="407"/>
      <c r="ET106" s="407"/>
      <c r="EU106" s="407"/>
      <c r="EV106" s="407"/>
      <c r="EW106" s="407"/>
      <c r="EY106" s="407"/>
      <c r="EZ106" s="407"/>
      <c r="FA106" s="407"/>
      <c r="FB106" s="407"/>
      <c r="FC106" s="407"/>
    </row>
    <row r="107" spans="1:159" x14ac:dyDescent="0.25">
      <c r="A107" s="198"/>
      <c r="B107" s="355"/>
      <c r="C107" s="355"/>
      <c r="D107" s="355"/>
      <c r="E107" s="355"/>
      <c r="F107" s="355"/>
      <c r="G107" s="355"/>
      <c r="H107" s="355"/>
      <c r="I107" s="355"/>
      <c r="J107" s="355"/>
      <c r="K107" s="355"/>
      <c r="L107" s="355"/>
      <c r="M107" s="355"/>
      <c r="N107" s="355"/>
      <c r="O107" s="355"/>
      <c r="P107" s="355"/>
      <c r="Q107" s="355"/>
      <c r="AQ107" s="407"/>
      <c r="AR107" s="408"/>
      <c r="AS107" s="407"/>
      <c r="AT107" s="408"/>
      <c r="AU107" s="407"/>
      <c r="AV107" s="407"/>
      <c r="AW107" s="407"/>
      <c r="AX107" s="407"/>
      <c r="AY107" s="407"/>
      <c r="AZ107" s="407"/>
      <c r="BB107" s="407"/>
      <c r="BC107" s="407"/>
      <c r="BD107" s="407"/>
      <c r="BE107" s="407"/>
      <c r="BF107" s="407"/>
      <c r="BG107" s="407"/>
      <c r="BH107" s="407"/>
      <c r="BI107" s="407"/>
      <c r="BJ107" s="407"/>
      <c r="BK107" s="407"/>
      <c r="BM107" s="407"/>
      <c r="BN107" s="408"/>
      <c r="BO107" s="407"/>
      <c r="BP107" s="408"/>
      <c r="BQ107" s="407"/>
      <c r="BR107" s="407"/>
      <c r="BS107" s="407"/>
      <c r="BT107" s="407"/>
      <c r="BU107" s="407"/>
      <c r="BW107" s="407"/>
      <c r="BX107" s="407"/>
      <c r="BY107" s="407"/>
      <c r="BZ107" s="407"/>
      <c r="CA107" s="407"/>
      <c r="CB107" s="407"/>
      <c r="CC107" s="407"/>
      <c r="CD107" s="407"/>
      <c r="CE107" s="407"/>
      <c r="CG107" s="407"/>
      <c r="CH107" s="407"/>
      <c r="CI107" s="407"/>
      <c r="CJ107" s="407"/>
      <c r="CK107" s="407"/>
      <c r="CM107" s="407"/>
      <c r="CN107" s="407"/>
      <c r="CO107" s="407"/>
      <c r="CP107" s="407"/>
      <c r="CQ107" s="407"/>
      <c r="CS107" s="407"/>
      <c r="CT107" s="407"/>
      <c r="CU107" s="407"/>
      <c r="CV107" s="407"/>
      <c r="CW107" s="407"/>
      <c r="CY107" s="355"/>
      <c r="CZ107" s="355"/>
      <c r="DA107" s="355"/>
      <c r="DB107" s="355"/>
      <c r="DC107" s="355"/>
      <c r="DD107" s="355"/>
      <c r="DE107" s="355"/>
      <c r="DF107" s="355"/>
      <c r="DG107" s="355"/>
      <c r="DH107" s="355"/>
      <c r="DI107" s="355"/>
      <c r="DJ107" s="355"/>
      <c r="DK107" s="356"/>
      <c r="DL107" s="355"/>
      <c r="DM107" s="355"/>
      <c r="DO107" s="355"/>
      <c r="DP107" s="355"/>
      <c r="DQ107" s="355"/>
      <c r="DR107" s="355"/>
      <c r="DS107" s="355"/>
      <c r="DT107" s="355"/>
      <c r="DU107" s="355"/>
      <c r="DV107" s="355"/>
      <c r="DW107" s="355"/>
      <c r="DX107" s="355"/>
      <c r="DY107" s="355"/>
      <c r="DZ107" s="355"/>
      <c r="EA107" s="356"/>
      <c r="EB107" s="355"/>
      <c r="EC107" s="355"/>
      <c r="EE107" s="407"/>
      <c r="EF107" s="407"/>
      <c r="EG107" s="407"/>
      <c r="EH107" s="407"/>
      <c r="EI107" s="407"/>
      <c r="EK107" s="407"/>
      <c r="EL107" s="408"/>
      <c r="EM107" s="407"/>
      <c r="EN107" s="407"/>
      <c r="EO107" s="407"/>
      <c r="EP107" s="407"/>
      <c r="EQ107" s="407"/>
      <c r="ES107" s="407"/>
      <c r="ET107" s="407"/>
      <c r="EU107" s="407"/>
      <c r="EV107" s="407"/>
      <c r="EW107" s="407"/>
      <c r="EY107" s="407"/>
      <c r="EZ107" s="407"/>
      <c r="FA107" s="407"/>
      <c r="FB107" s="407"/>
      <c r="FC107" s="407"/>
    </row>
    <row r="108" spans="1:159" x14ac:dyDescent="0.25">
      <c r="A108" s="198"/>
      <c r="B108" s="355"/>
      <c r="C108" s="355"/>
      <c r="D108" s="355"/>
      <c r="E108" s="355"/>
      <c r="F108" s="355"/>
      <c r="G108" s="355"/>
      <c r="H108" s="355"/>
      <c r="I108" s="355"/>
      <c r="J108" s="355"/>
      <c r="K108" s="355"/>
      <c r="L108" s="355"/>
      <c r="M108" s="355"/>
      <c r="N108" s="355"/>
      <c r="O108" s="355"/>
      <c r="P108" s="355"/>
      <c r="Q108" s="355"/>
      <c r="AQ108" s="407"/>
      <c r="AR108" s="408"/>
      <c r="AS108" s="407"/>
      <c r="AT108" s="408"/>
      <c r="AU108" s="407"/>
      <c r="AV108" s="407"/>
      <c r="AW108" s="407"/>
      <c r="AX108" s="407"/>
      <c r="AY108" s="407"/>
      <c r="AZ108" s="407"/>
      <c r="BB108" s="407"/>
      <c r="BC108" s="407"/>
      <c r="BD108" s="407"/>
      <c r="BE108" s="407"/>
      <c r="BF108" s="407"/>
      <c r="BG108" s="407"/>
      <c r="BH108" s="407"/>
      <c r="BI108" s="407"/>
      <c r="BJ108" s="407"/>
      <c r="BK108" s="407"/>
      <c r="BM108" s="407"/>
      <c r="BN108" s="408"/>
      <c r="BO108" s="407"/>
      <c r="BP108" s="408"/>
      <c r="BQ108" s="407"/>
      <c r="BR108" s="407"/>
      <c r="BS108" s="407"/>
      <c r="BT108" s="407"/>
      <c r="BU108" s="407"/>
      <c r="BW108" s="407"/>
      <c r="BX108" s="407"/>
      <c r="BY108" s="407"/>
      <c r="BZ108" s="407"/>
      <c r="CA108" s="407"/>
      <c r="CB108" s="407"/>
      <c r="CC108" s="407"/>
      <c r="CD108" s="407"/>
      <c r="CE108" s="407"/>
      <c r="CG108" s="407"/>
      <c r="CH108" s="407"/>
      <c r="CI108" s="407"/>
      <c r="CJ108" s="407"/>
      <c r="CK108" s="407"/>
      <c r="CM108" s="407"/>
      <c r="CN108" s="407"/>
      <c r="CO108" s="407"/>
      <c r="CP108" s="407"/>
      <c r="CQ108" s="407"/>
      <c r="CS108" s="407"/>
      <c r="CT108" s="407"/>
      <c r="CU108" s="407"/>
      <c r="CV108" s="407"/>
      <c r="CW108" s="407"/>
      <c r="CY108" s="355"/>
      <c r="CZ108" s="355"/>
      <c r="DA108" s="355"/>
      <c r="DB108" s="355"/>
      <c r="DC108" s="355"/>
      <c r="DD108" s="355"/>
      <c r="DE108" s="355"/>
      <c r="DF108" s="355"/>
      <c r="DG108" s="355"/>
      <c r="DH108" s="355"/>
      <c r="DI108" s="355"/>
      <c r="DJ108" s="355"/>
      <c r="DK108" s="356"/>
      <c r="DL108" s="355"/>
      <c r="DM108" s="355"/>
      <c r="DO108" s="355"/>
      <c r="DP108" s="355"/>
      <c r="DQ108" s="355"/>
      <c r="DR108" s="355"/>
      <c r="DS108" s="355"/>
      <c r="DT108" s="355"/>
      <c r="DU108" s="355"/>
      <c r="DV108" s="355"/>
      <c r="DW108" s="355"/>
      <c r="DX108" s="355"/>
      <c r="DY108" s="355"/>
      <c r="DZ108" s="355"/>
      <c r="EA108" s="356"/>
      <c r="EB108" s="355"/>
      <c r="EC108" s="355"/>
      <c r="EE108" s="407"/>
      <c r="EF108" s="407"/>
      <c r="EG108" s="407"/>
      <c r="EH108" s="407"/>
      <c r="EI108" s="407"/>
      <c r="EK108" s="407"/>
      <c r="EL108" s="408"/>
      <c r="EM108" s="407"/>
      <c r="EN108" s="407"/>
      <c r="EO108" s="407"/>
      <c r="EP108" s="407"/>
      <c r="EQ108" s="407"/>
      <c r="ES108" s="407"/>
      <c r="ET108" s="407"/>
      <c r="EU108" s="407"/>
      <c r="EV108" s="407"/>
      <c r="EW108" s="407"/>
      <c r="EY108" s="407"/>
      <c r="EZ108" s="407"/>
      <c r="FA108" s="407"/>
      <c r="FB108" s="407"/>
      <c r="FC108" s="407"/>
    </row>
    <row r="109" spans="1:159" x14ac:dyDescent="0.25">
      <c r="A109" s="198"/>
      <c r="B109" s="355"/>
      <c r="C109" s="355"/>
      <c r="D109" s="355"/>
      <c r="E109" s="355"/>
      <c r="F109" s="355"/>
      <c r="G109" s="355"/>
      <c r="H109" s="355"/>
      <c r="I109" s="355"/>
      <c r="J109" s="355"/>
      <c r="K109" s="355"/>
      <c r="L109" s="355"/>
      <c r="M109" s="355"/>
      <c r="N109" s="355"/>
      <c r="O109" s="355"/>
      <c r="P109" s="355"/>
      <c r="Q109" s="355"/>
      <c r="AQ109" s="407"/>
      <c r="AR109" s="408"/>
      <c r="AS109" s="407"/>
      <c r="AT109" s="408"/>
      <c r="AU109" s="407"/>
      <c r="AV109" s="407"/>
      <c r="AW109" s="407"/>
      <c r="AX109" s="407"/>
      <c r="AY109" s="407"/>
      <c r="AZ109" s="407"/>
      <c r="BB109" s="407"/>
      <c r="BC109" s="407"/>
      <c r="BD109" s="407"/>
      <c r="BE109" s="407"/>
      <c r="BF109" s="407"/>
      <c r="BG109" s="407"/>
      <c r="BH109" s="407"/>
      <c r="BI109" s="407"/>
      <c r="BJ109" s="407"/>
      <c r="BK109" s="407"/>
      <c r="BM109" s="407"/>
      <c r="BN109" s="408"/>
      <c r="BO109" s="407"/>
      <c r="BP109" s="408"/>
      <c r="BQ109" s="407"/>
      <c r="BR109" s="407"/>
      <c r="BS109" s="407"/>
      <c r="BT109" s="407"/>
      <c r="BU109" s="407"/>
      <c r="BW109" s="407"/>
      <c r="BX109" s="407"/>
      <c r="BY109" s="407"/>
      <c r="BZ109" s="407"/>
      <c r="CA109" s="407"/>
      <c r="CB109" s="407"/>
      <c r="CC109" s="407"/>
      <c r="CD109" s="407"/>
      <c r="CE109" s="407"/>
      <c r="CG109" s="407"/>
      <c r="CH109" s="407"/>
      <c r="CI109" s="407"/>
      <c r="CJ109" s="407"/>
      <c r="CK109" s="407"/>
      <c r="CM109" s="407"/>
      <c r="CN109" s="407"/>
      <c r="CO109" s="407"/>
      <c r="CP109" s="407"/>
      <c r="CQ109" s="407"/>
      <c r="CS109" s="407"/>
      <c r="CT109" s="407"/>
      <c r="CU109" s="407"/>
      <c r="CV109" s="407"/>
      <c r="CW109" s="407"/>
      <c r="CY109" s="355"/>
      <c r="CZ109" s="355"/>
      <c r="DA109" s="355"/>
      <c r="DB109" s="355"/>
      <c r="DC109" s="355"/>
      <c r="DD109" s="355"/>
      <c r="DE109" s="355"/>
      <c r="DF109" s="355"/>
      <c r="DG109" s="355"/>
      <c r="DH109" s="355"/>
      <c r="DI109" s="355"/>
      <c r="DJ109" s="355"/>
      <c r="DK109" s="356"/>
      <c r="DL109" s="355"/>
      <c r="DM109" s="355"/>
      <c r="DO109" s="355"/>
      <c r="DP109" s="355"/>
      <c r="DQ109" s="355"/>
      <c r="DR109" s="355"/>
      <c r="DS109" s="355"/>
      <c r="DT109" s="355"/>
      <c r="DU109" s="355"/>
      <c r="DV109" s="355"/>
      <c r="DW109" s="355"/>
      <c r="DX109" s="355"/>
      <c r="DY109" s="355"/>
      <c r="DZ109" s="355"/>
      <c r="EA109" s="356"/>
      <c r="EB109" s="355"/>
      <c r="EC109" s="355"/>
      <c r="EE109" s="407"/>
      <c r="EF109" s="407"/>
      <c r="EG109" s="407"/>
      <c r="EH109" s="407"/>
      <c r="EI109" s="407"/>
      <c r="EK109" s="407"/>
      <c r="EL109" s="408"/>
      <c r="EM109" s="407"/>
      <c r="EN109" s="407"/>
      <c r="EO109" s="407"/>
      <c r="EP109" s="407"/>
      <c r="EQ109" s="407"/>
      <c r="ES109" s="407"/>
      <c r="ET109" s="407"/>
      <c r="EU109" s="407"/>
      <c r="EV109" s="407"/>
      <c r="EW109" s="407"/>
      <c r="EY109" s="407"/>
      <c r="EZ109" s="407"/>
      <c r="FA109" s="407"/>
      <c r="FB109" s="407"/>
      <c r="FC109" s="407"/>
    </row>
    <row r="110" spans="1:159" x14ac:dyDescent="0.25">
      <c r="A110" s="198"/>
      <c r="B110" s="355"/>
      <c r="C110" s="355"/>
      <c r="D110" s="355"/>
      <c r="E110" s="355"/>
      <c r="F110" s="355"/>
      <c r="G110" s="355"/>
      <c r="H110" s="355"/>
      <c r="I110" s="355"/>
      <c r="J110" s="355"/>
      <c r="K110" s="355"/>
      <c r="L110" s="355"/>
      <c r="M110" s="355"/>
      <c r="N110" s="355"/>
      <c r="O110" s="355"/>
      <c r="P110" s="355"/>
      <c r="Q110" s="355"/>
      <c r="AQ110" s="407"/>
      <c r="AR110" s="408"/>
      <c r="AS110" s="407"/>
      <c r="AT110" s="408"/>
      <c r="AU110" s="407"/>
      <c r="AV110" s="407"/>
      <c r="AW110" s="407"/>
      <c r="AX110" s="407"/>
      <c r="AY110" s="407"/>
      <c r="AZ110" s="407"/>
      <c r="BB110" s="407"/>
      <c r="BC110" s="407"/>
      <c r="BD110" s="407"/>
      <c r="BE110" s="407"/>
      <c r="BF110" s="407"/>
      <c r="BG110" s="407"/>
      <c r="BH110" s="407"/>
      <c r="BI110" s="407"/>
      <c r="BJ110" s="407"/>
      <c r="BK110" s="407"/>
      <c r="BM110" s="407"/>
      <c r="BN110" s="408"/>
      <c r="BO110" s="407"/>
      <c r="BP110" s="408"/>
      <c r="BQ110" s="407"/>
      <c r="BR110" s="407"/>
      <c r="BS110" s="407"/>
      <c r="BT110" s="407"/>
      <c r="BU110" s="407"/>
      <c r="BW110" s="407"/>
      <c r="BX110" s="407"/>
      <c r="BY110" s="407"/>
      <c r="BZ110" s="407"/>
      <c r="CA110" s="407"/>
      <c r="CB110" s="407"/>
      <c r="CC110" s="407"/>
      <c r="CD110" s="407"/>
      <c r="CE110" s="407"/>
      <c r="CG110" s="407"/>
      <c r="CH110" s="407"/>
      <c r="CI110" s="407"/>
      <c r="CJ110" s="407"/>
      <c r="CK110" s="407"/>
      <c r="CM110" s="407"/>
      <c r="CN110" s="407"/>
      <c r="CO110" s="407"/>
      <c r="CP110" s="407"/>
      <c r="CQ110" s="407"/>
      <c r="CS110" s="407"/>
      <c r="CT110" s="407"/>
      <c r="CU110" s="407"/>
      <c r="CV110" s="407"/>
      <c r="CW110" s="407"/>
      <c r="CY110" s="355"/>
      <c r="CZ110" s="355"/>
      <c r="DA110" s="355"/>
      <c r="DB110" s="355"/>
      <c r="DC110" s="355"/>
      <c r="DD110" s="355"/>
      <c r="DE110" s="355"/>
      <c r="DF110" s="355"/>
      <c r="DG110" s="355"/>
      <c r="DH110" s="355"/>
      <c r="DI110" s="355"/>
      <c r="DJ110" s="355"/>
      <c r="DK110" s="356"/>
      <c r="DL110" s="355"/>
      <c r="DM110" s="355"/>
      <c r="DO110" s="355"/>
      <c r="DP110" s="355"/>
      <c r="DQ110" s="355"/>
      <c r="DR110" s="355"/>
      <c r="DS110" s="355"/>
      <c r="DT110" s="355"/>
      <c r="DU110" s="355"/>
      <c r="DV110" s="355"/>
      <c r="DW110" s="355"/>
      <c r="DX110" s="355"/>
      <c r="DY110" s="355"/>
      <c r="DZ110" s="355"/>
      <c r="EA110" s="356"/>
      <c r="EB110" s="355"/>
      <c r="EC110" s="355"/>
      <c r="EE110" s="407"/>
      <c r="EF110" s="407"/>
      <c r="EG110" s="407"/>
      <c r="EH110" s="407"/>
      <c r="EI110" s="407"/>
      <c r="EK110" s="407"/>
      <c r="EL110" s="408"/>
      <c r="EM110" s="407"/>
      <c r="EN110" s="407"/>
      <c r="EO110" s="407"/>
      <c r="EP110" s="407"/>
      <c r="EQ110" s="407"/>
      <c r="ES110" s="407"/>
      <c r="ET110" s="407"/>
      <c r="EU110" s="407"/>
      <c r="EV110" s="407"/>
      <c r="EW110" s="407"/>
      <c r="EY110" s="407"/>
      <c r="EZ110" s="407"/>
      <c r="FA110" s="407"/>
      <c r="FB110" s="407"/>
      <c r="FC110" s="407"/>
    </row>
    <row r="111" spans="1:159" x14ac:dyDescent="0.25">
      <c r="A111" s="198"/>
      <c r="B111" s="355"/>
      <c r="C111" s="355"/>
      <c r="D111" s="355"/>
      <c r="E111" s="355"/>
      <c r="F111" s="355"/>
      <c r="G111" s="355"/>
      <c r="H111" s="355"/>
      <c r="I111" s="355"/>
      <c r="J111" s="355"/>
      <c r="K111" s="355"/>
      <c r="L111" s="355"/>
      <c r="M111" s="355"/>
      <c r="N111" s="355"/>
      <c r="O111" s="355"/>
      <c r="P111" s="355"/>
      <c r="Q111" s="355"/>
      <c r="AQ111" s="407"/>
      <c r="AR111" s="408"/>
      <c r="AS111" s="407"/>
      <c r="AT111" s="408"/>
      <c r="AU111" s="407"/>
      <c r="AV111" s="407"/>
      <c r="AW111" s="407"/>
      <c r="AX111" s="407"/>
      <c r="AY111" s="407"/>
      <c r="AZ111" s="407"/>
      <c r="BB111" s="407"/>
      <c r="BC111" s="407"/>
      <c r="BD111" s="407"/>
      <c r="BE111" s="407"/>
      <c r="BF111" s="407"/>
      <c r="BG111" s="407"/>
      <c r="BH111" s="407"/>
      <c r="BI111" s="407"/>
      <c r="BJ111" s="407"/>
      <c r="BK111" s="407"/>
      <c r="BM111" s="407"/>
      <c r="BN111" s="408"/>
      <c r="BO111" s="407"/>
      <c r="BP111" s="408"/>
      <c r="BQ111" s="407"/>
      <c r="BR111" s="407"/>
      <c r="BS111" s="407"/>
      <c r="BT111" s="407"/>
      <c r="BU111" s="407"/>
      <c r="BW111" s="407"/>
      <c r="BX111" s="407"/>
      <c r="BY111" s="407"/>
      <c r="BZ111" s="407"/>
      <c r="CA111" s="407"/>
      <c r="CB111" s="407"/>
      <c r="CC111" s="407"/>
      <c r="CD111" s="407"/>
      <c r="CE111" s="407"/>
      <c r="CG111" s="407"/>
      <c r="CH111" s="407"/>
      <c r="CI111" s="407"/>
      <c r="CJ111" s="407"/>
      <c r="CK111" s="407"/>
      <c r="CM111" s="407"/>
      <c r="CN111" s="407"/>
      <c r="CO111" s="407"/>
      <c r="CP111" s="407"/>
      <c r="CQ111" s="407"/>
      <c r="CS111" s="407"/>
      <c r="CT111" s="407"/>
      <c r="CU111" s="407"/>
      <c r="CV111" s="407"/>
      <c r="CW111" s="407"/>
      <c r="CY111" s="355"/>
      <c r="CZ111" s="355"/>
      <c r="DA111" s="355"/>
      <c r="DB111" s="355"/>
      <c r="DC111" s="355"/>
      <c r="DD111" s="355"/>
      <c r="DE111" s="355"/>
      <c r="DF111" s="355"/>
      <c r="DG111" s="355"/>
      <c r="DH111" s="355"/>
      <c r="DI111" s="355"/>
      <c r="DJ111" s="355"/>
      <c r="DK111" s="356"/>
      <c r="DL111" s="355"/>
      <c r="DM111" s="355"/>
      <c r="DO111" s="355"/>
      <c r="DP111" s="355"/>
      <c r="DQ111" s="355"/>
      <c r="DR111" s="355"/>
      <c r="DS111" s="355"/>
      <c r="DT111" s="355"/>
      <c r="DU111" s="355"/>
      <c r="DV111" s="355"/>
      <c r="DW111" s="355"/>
      <c r="DX111" s="355"/>
      <c r="DY111" s="355"/>
      <c r="DZ111" s="355"/>
      <c r="EA111" s="356"/>
      <c r="EB111" s="355"/>
      <c r="EC111" s="355"/>
      <c r="EE111" s="407"/>
      <c r="EF111" s="407"/>
      <c r="EG111" s="407"/>
      <c r="EH111" s="407"/>
      <c r="EI111" s="407"/>
      <c r="EK111" s="407"/>
      <c r="EL111" s="408"/>
      <c r="EM111" s="407"/>
      <c r="EN111" s="407"/>
      <c r="EO111" s="407"/>
      <c r="EP111" s="407"/>
      <c r="EQ111" s="407"/>
      <c r="ES111" s="407"/>
      <c r="ET111" s="407"/>
      <c r="EU111" s="407"/>
      <c r="EV111" s="407"/>
      <c r="EW111" s="407"/>
      <c r="EY111" s="407"/>
      <c r="EZ111" s="407"/>
      <c r="FA111" s="407"/>
      <c r="FB111" s="407"/>
      <c r="FC111" s="407"/>
    </row>
    <row r="112" spans="1:159" x14ac:dyDescent="0.25">
      <c r="A112" s="198"/>
      <c r="B112" s="355"/>
      <c r="C112" s="355"/>
      <c r="D112" s="355"/>
      <c r="E112" s="355"/>
      <c r="F112" s="355"/>
      <c r="G112" s="355"/>
      <c r="H112" s="355"/>
      <c r="I112" s="355"/>
      <c r="J112" s="355"/>
      <c r="K112" s="355"/>
      <c r="L112" s="355"/>
      <c r="M112" s="355"/>
      <c r="N112" s="355"/>
      <c r="O112" s="355"/>
      <c r="P112" s="355"/>
      <c r="Q112" s="355"/>
      <c r="AQ112" s="407"/>
      <c r="AR112" s="408"/>
      <c r="AS112" s="407"/>
      <c r="AT112" s="408"/>
      <c r="AU112" s="407"/>
      <c r="AV112" s="407"/>
      <c r="AW112" s="407"/>
      <c r="AX112" s="407"/>
      <c r="AY112" s="407"/>
      <c r="AZ112" s="407"/>
      <c r="BB112" s="407"/>
      <c r="BC112" s="407"/>
      <c r="BD112" s="407"/>
      <c r="BE112" s="407"/>
      <c r="BF112" s="407"/>
      <c r="BG112" s="407"/>
      <c r="BH112" s="407"/>
      <c r="BI112" s="407"/>
      <c r="BJ112" s="407"/>
      <c r="BK112" s="407"/>
      <c r="BM112" s="407"/>
      <c r="BN112" s="408"/>
      <c r="BO112" s="407"/>
      <c r="BP112" s="408"/>
      <c r="BQ112" s="407"/>
      <c r="BR112" s="407"/>
      <c r="BS112" s="407"/>
      <c r="BT112" s="407"/>
      <c r="BU112" s="407"/>
      <c r="BW112" s="407"/>
      <c r="BX112" s="407"/>
      <c r="BY112" s="407"/>
      <c r="BZ112" s="407"/>
      <c r="CA112" s="407"/>
      <c r="CB112" s="407"/>
      <c r="CC112" s="407"/>
      <c r="CD112" s="407"/>
      <c r="CE112" s="407"/>
      <c r="CG112" s="407"/>
      <c r="CH112" s="407"/>
      <c r="CI112" s="407"/>
      <c r="CJ112" s="407"/>
      <c r="CK112" s="407"/>
      <c r="CM112" s="407"/>
      <c r="CN112" s="407"/>
      <c r="CO112" s="407"/>
      <c r="CP112" s="407"/>
      <c r="CQ112" s="407"/>
      <c r="CS112" s="407"/>
      <c r="CT112" s="407"/>
      <c r="CU112" s="407"/>
      <c r="CV112" s="407"/>
      <c r="CW112" s="407"/>
      <c r="CY112" s="355"/>
      <c r="CZ112" s="355"/>
      <c r="DA112" s="355"/>
      <c r="DB112" s="355"/>
      <c r="DC112" s="355"/>
      <c r="DD112" s="355"/>
      <c r="DE112" s="355"/>
      <c r="DF112" s="355"/>
      <c r="DG112" s="355"/>
      <c r="DH112" s="355"/>
      <c r="DI112" s="355"/>
      <c r="DJ112" s="355"/>
      <c r="DK112" s="356"/>
      <c r="DL112" s="355"/>
      <c r="DM112" s="355"/>
      <c r="DO112" s="355"/>
      <c r="DP112" s="355"/>
      <c r="DQ112" s="355"/>
      <c r="DR112" s="355"/>
      <c r="DS112" s="355"/>
      <c r="DT112" s="355"/>
      <c r="DU112" s="355"/>
      <c r="DV112" s="355"/>
      <c r="DW112" s="355"/>
      <c r="DX112" s="355"/>
      <c r="DY112" s="355"/>
      <c r="DZ112" s="355"/>
      <c r="EA112" s="356"/>
      <c r="EB112" s="355"/>
      <c r="EC112" s="355"/>
      <c r="EE112" s="407"/>
      <c r="EF112" s="407"/>
      <c r="EG112" s="407"/>
      <c r="EH112" s="407"/>
      <c r="EI112" s="407"/>
      <c r="EK112" s="407"/>
      <c r="EL112" s="408"/>
      <c r="EM112" s="407"/>
      <c r="EN112" s="407"/>
      <c r="EO112" s="407"/>
      <c r="EP112" s="407"/>
      <c r="EQ112" s="407"/>
      <c r="ES112" s="407"/>
      <c r="ET112" s="407"/>
      <c r="EU112" s="407"/>
      <c r="EV112" s="407"/>
      <c r="EW112" s="407"/>
      <c r="EY112" s="407"/>
      <c r="EZ112" s="407"/>
      <c r="FA112" s="407"/>
      <c r="FB112" s="407"/>
      <c r="FC112" s="407"/>
    </row>
    <row r="113" spans="1:159" x14ac:dyDescent="0.25">
      <c r="A113" s="198"/>
      <c r="B113" s="355"/>
      <c r="C113" s="355"/>
      <c r="D113" s="355"/>
      <c r="E113" s="355"/>
      <c r="F113" s="355"/>
      <c r="G113" s="355"/>
      <c r="H113" s="355"/>
      <c r="I113" s="355"/>
      <c r="J113" s="355"/>
      <c r="K113" s="355"/>
      <c r="L113" s="355"/>
      <c r="M113" s="355"/>
      <c r="N113" s="355"/>
      <c r="O113" s="355"/>
      <c r="P113" s="355"/>
      <c r="Q113" s="355"/>
      <c r="AQ113" s="407"/>
      <c r="AR113" s="408"/>
      <c r="AS113" s="407"/>
      <c r="AT113" s="408"/>
      <c r="AU113" s="407"/>
      <c r="AV113" s="407"/>
      <c r="AW113" s="407"/>
      <c r="AX113" s="407"/>
      <c r="AY113" s="407"/>
      <c r="AZ113" s="407"/>
      <c r="BB113" s="407"/>
      <c r="BC113" s="407"/>
      <c r="BD113" s="407"/>
      <c r="BE113" s="407"/>
      <c r="BF113" s="407"/>
      <c r="BG113" s="407"/>
      <c r="BH113" s="407"/>
      <c r="BI113" s="407"/>
      <c r="BJ113" s="407"/>
      <c r="BK113" s="407"/>
      <c r="BM113" s="407"/>
      <c r="BN113" s="408"/>
      <c r="BO113" s="407"/>
      <c r="BP113" s="408"/>
      <c r="BQ113" s="407"/>
      <c r="BR113" s="407"/>
      <c r="BS113" s="407"/>
      <c r="BT113" s="407"/>
      <c r="BU113" s="407"/>
      <c r="BW113" s="407"/>
      <c r="BX113" s="407"/>
      <c r="BY113" s="407"/>
      <c r="BZ113" s="407"/>
      <c r="CA113" s="407"/>
      <c r="CB113" s="407"/>
      <c r="CC113" s="407"/>
      <c r="CD113" s="407"/>
      <c r="CE113" s="407"/>
      <c r="CG113" s="407"/>
      <c r="CH113" s="407"/>
      <c r="CI113" s="407"/>
      <c r="CJ113" s="407"/>
      <c r="CK113" s="407"/>
      <c r="CM113" s="407"/>
      <c r="CN113" s="407"/>
      <c r="CO113" s="407"/>
      <c r="CP113" s="407"/>
      <c r="CQ113" s="407"/>
      <c r="CS113" s="407"/>
      <c r="CT113" s="407"/>
      <c r="CU113" s="407"/>
      <c r="CV113" s="407"/>
      <c r="CW113" s="407"/>
      <c r="CY113" s="355"/>
      <c r="CZ113" s="355"/>
      <c r="DA113" s="355"/>
      <c r="DB113" s="355"/>
      <c r="DC113" s="355"/>
      <c r="DD113" s="355"/>
      <c r="DE113" s="355"/>
      <c r="DF113" s="355"/>
      <c r="DG113" s="355"/>
      <c r="DH113" s="355"/>
      <c r="DI113" s="355"/>
      <c r="DJ113" s="355"/>
      <c r="DK113" s="356"/>
      <c r="DL113" s="355"/>
      <c r="DM113" s="355"/>
      <c r="DO113" s="355"/>
      <c r="DP113" s="355"/>
      <c r="DQ113" s="355"/>
      <c r="DR113" s="355"/>
      <c r="DS113" s="355"/>
      <c r="DT113" s="355"/>
      <c r="DU113" s="355"/>
      <c r="DV113" s="355"/>
      <c r="DW113" s="355"/>
      <c r="DX113" s="355"/>
      <c r="DY113" s="355"/>
      <c r="DZ113" s="355"/>
      <c r="EA113" s="356"/>
      <c r="EB113" s="355"/>
      <c r="EC113" s="355"/>
      <c r="EE113" s="407"/>
      <c r="EF113" s="407"/>
      <c r="EG113" s="407"/>
      <c r="EH113" s="407"/>
      <c r="EI113" s="407"/>
      <c r="EK113" s="407"/>
      <c r="EL113" s="408"/>
      <c r="EM113" s="407"/>
      <c r="EN113" s="407"/>
      <c r="EO113" s="407"/>
      <c r="EP113" s="407"/>
      <c r="EQ113" s="407"/>
      <c r="ES113" s="407"/>
      <c r="ET113" s="407"/>
      <c r="EU113" s="407"/>
      <c r="EV113" s="407"/>
      <c r="EW113" s="407"/>
      <c r="EY113" s="407"/>
      <c r="EZ113" s="407"/>
      <c r="FA113" s="407"/>
      <c r="FB113" s="407"/>
      <c r="FC113" s="407"/>
    </row>
    <row r="114" spans="1:159" x14ac:dyDescent="0.25">
      <c r="A114" s="198"/>
      <c r="B114" s="355"/>
      <c r="C114" s="355"/>
      <c r="D114" s="355"/>
      <c r="E114" s="355"/>
      <c r="F114" s="355"/>
      <c r="G114" s="355"/>
      <c r="H114" s="355"/>
      <c r="I114" s="355"/>
      <c r="J114" s="355"/>
      <c r="K114" s="355"/>
      <c r="L114" s="355"/>
      <c r="M114" s="355"/>
      <c r="N114" s="355"/>
      <c r="O114" s="355"/>
      <c r="P114" s="355"/>
      <c r="Q114" s="355"/>
      <c r="AQ114" s="407"/>
      <c r="AR114" s="408"/>
      <c r="AS114" s="407"/>
      <c r="AT114" s="408"/>
      <c r="AU114" s="407"/>
      <c r="AV114" s="407"/>
      <c r="AW114" s="407"/>
      <c r="AX114" s="407"/>
      <c r="AY114" s="407"/>
      <c r="AZ114" s="407"/>
      <c r="BB114" s="407"/>
      <c r="BC114" s="407"/>
      <c r="BD114" s="407"/>
      <c r="BE114" s="407"/>
      <c r="BF114" s="407"/>
      <c r="BG114" s="407"/>
      <c r="BH114" s="407"/>
      <c r="BI114" s="407"/>
      <c r="BJ114" s="407"/>
      <c r="BK114" s="407"/>
      <c r="BM114" s="407"/>
      <c r="BN114" s="408"/>
      <c r="BO114" s="407"/>
      <c r="BP114" s="408"/>
      <c r="BQ114" s="407"/>
      <c r="BR114" s="407"/>
      <c r="BS114" s="407"/>
      <c r="BT114" s="407"/>
      <c r="BU114" s="407"/>
      <c r="BW114" s="407"/>
      <c r="BX114" s="407"/>
      <c r="BY114" s="407"/>
      <c r="BZ114" s="407"/>
      <c r="CA114" s="407"/>
      <c r="CB114" s="407"/>
      <c r="CC114" s="407"/>
      <c r="CD114" s="407"/>
      <c r="CE114" s="407"/>
      <c r="CG114" s="407"/>
      <c r="CH114" s="407"/>
      <c r="CI114" s="407"/>
      <c r="CJ114" s="407"/>
      <c r="CK114" s="407"/>
      <c r="CM114" s="407"/>
      <c r="CN114" s="407"/>
      <c r="CO114" s="407"/>
      <c r="CP114" s="407"/>
      <c r="CQ114" s="407"/>
      <c r="CS114" s="407"/>
      <c r="CT114" s="407"/>
      <c r="CU114" s="407"/>
      <c r="CV114" s="407"/>
      <c r="CW114" s="407"/>
      <c r="CY114" s="355"/>
      <c r="CZ114" s="355"/>
      <c r="DA114" s="355"/>
      <c r="DB114" s="355"/>
      <c r="DC114" s="355"/>
      <c r="DD114" s="355"/>
      <c r="DE114" s="355"/>
      <c r="DF114" s="355"/>
      <c r="DG114" s="355"/>
      <c r="DH114" s="355"/>
      <c r="DI114" s="355"/>
      <c r="DJ114" s="355"/>
      <c r="DK114" s="356"/>
      <c r="DL114" s="355"/>
      <c r="DM114" s="355"/>
      <c r="DO114" s="355"/>
      <c r="DP114" s="355"/>
      <c r="DQ114" s="355"/>
      <c r="DR114" s="355"/>
      <c r="DS114" s="355"/>
      <c r="DT114" s="355"/>
      <c r="DU114" s="355"/>
      <c r="DV114" s="355"/>
      <c r="DW114" s="355"/>
      <c r="DX114" s="355"/>
      <c r="DY114" s="355"/>
      <c r="DZ114" s="355"/>
      <c r="EA114" s="356"/>
      <c r="EB114" s="355"/>
      <c r="EC114" s="355"/>
      <c r="EE114" s="407"/>
      <c r="EF114" s="407"/>
      <c r="EG114" s="407"/>
      <c r="EH114" s="407"/>
      <c r="EI114" s="407"/>
      <c r="EK114" s="407"/>
      <c r="EL114" s="408"/>
      <c r="EM114" s="407"/>
      <c r="EN114" s="407"/>
      <c r="EO114" s="407"/>
      <c r="EP114" s="407"/>
      <c r="EQ114" s="407"/>
      <c r="ES114" s="407"/>
      <c r="ET114" s="407"/>
      <c r="EU114" s="407"/>
      <c r="EV114" s="407"/>
      <c r="EW114" s="407"/>
      <c r="EY114" s="407"/>
      <c r="EZ114" s="407"/>
      <c r="FA114" s="407"/>
      <c r="FB114" s="407"/>
      <c r="FC114" s="407"/>
    </row>
    <row r="115" spans="1:159" x14ac:dyDescent="0.25">
      <c r="A115" s="198"/>
      <c r="B115" s="355"/>
      <c r="C115" s="355"/>
      <c r="D115" s="355"/>
      <c r="E115" s="355"/>
      <c r="F115" s="355"/>
      <c r="G115" s="355"/>
      <c r="H115" s="355"/>
      <c r="I115" s="355"/>
      <c r="J115" s="355"/>
      <c r="K115" s="355"/>
      <c r="L115" s="355"/>
      <c r="M115" s="355"/>
      <c r="N115" s="355"/>
      <c r="O115" s="355"/>
      <c r="P115" s="355"/>
      <c r="Q115" s="355"/>
      <c r="AQ115" s="407"/>
      <c r="AR115" s="408"/>
      <c r="AS115" s="407"/>
      <c r="AT115" s="408"/>
      <c r="AU115" s="407"/>
      <c r="AV115" s="407"/>
      <c r="AW115" s="407"/>
      <c r="AX115" s="407"/>
      <c r="AY115" s="407"/>
      <c r="AZ115" s="407"/>
      <c r="BB115" s="407"/>
      <c r="BC115" s="407"/>
      <c r="BD115" s="407"/>
      <c r="BE115" s="407"/>
      <c r="BF115" s="407"/>
      <c r="BG115" s="407"/>
      <c r="BH115" s="407"/>
      <c r="BI115" s="407"/>
      <c r="BJ115" s="407"/>
      <c r="BK115" s="407"/>
      <c r="BM115" s="407"/>
      <c r="BN115" s="408"/>
      <c r="BO115" s="407"/>
      <c r="BP115" s="408"/>
      <c r="BQ115" s="407"/>
      <c r="BR115" s="407"/>
      <c r="BS115" s="407"/>
      <c r="BT115" s="407"/>
      <c r="BU115" s="407"/>
      <c r="BW115" s="407"/>
      <c r="BX115" s="407"/>
      <c r="BY115" s="407"/>
      <c r="BZ115" s="407"/>
      <c r="CA115" s="407"/>
      <c r="CB115" s="407"/>
      <c r="CC115" s="407"/>
      <c r="CD115" s="407"/>
      <c r="CE115" s="407"/>
      <c r="CG115" s="407"/>
      <c r="CH115" s="407"/>
      <c r="CI115" s="407"/>
      <c r="CJ115" s="407"/>
      <c r="CK115" s="407"/>
      <c r="CM115" s="407"/>
      <c r="CN115" s="407"/>
      <c r="CO115" s="407"/>
      <c r="CP115" s="407"/>
      <c r="CQ115" s="407"/>
      <c r="CS115" s="407"/>
      <c r="CT115" s="407"/>
      <c r="CU115" s="407"/>
      <c r="CV115" s="407"/>
      <c r="CW115" s="407"/>
      <c r="CY115" s="355"/>
      <c r="CZ115" s="355"/>
      <c r="DA115" s="355"/>
      <c r="DB115" s="355"/>
      <c r="DC115" s="355"/>
      <c r="DD115" s="355"/>
      <c r="DE115" s="355"/>
      <c r="DF115" s="355"/>
      <c r="DG115" s="355"/>
      <c r="DH115" s="355"/>
      <c r="DI115" s="355"/>
      <c r="DJ115" s="355"/>
      <c r="DK115" s="356"/>
      <c r="DL115" s="355"/>
      <c r="DM115" s="355"/>
      <c r="DO115" s="355"/>
      <c r="DP115" s="355"/>
      <c r="DQ115" s="355"/>
      <c r="DR115" s="355"/>
      <c r="DS115" s="355"/>
      <c r="DT115" s="355"/>
      <c r="DU115" s="355"/>
      <c r="DV115" s="355"/>
      <c r="DW115" s="355"/>
      <c r="DX115" s="355"/>
      <c r="DY115" s="355"/>
      <c r="DZ115" s="355"/>
      <c r="EA115" s="356"/>
      <c r="EB115" s="355"/>
      <c r="EC115" s="355"/>
      <c r="EE115" s="407"/>
      <c r="EF115" s="407"/>
      <c r="EG115" s="407"/>
      <c r="EH115" s="407"/>
      <c r="EI115" s="407"/>
      <c r="EK115" s="407"/>
      <c r="EL115" s="408"/>
      <c r="EM115" s="407"/>
      <c r="EN115" s="407"/>
      <c r="EO115" s="407"/>
      <c r="EP115" s="407"/>
      <c r="EQ115" s="407"/>
      <c r="ES115" s="407"/>
      <c r="ET115" s="407"/>
      <c r="EU115" s="407"/>
      <c r="EV115" s="407"/>
      <c r="EW115" s="407"/>
      <c r="EY115" s="407"/>
      <c r="EZ115" s="407"/>
      <c r="FA115" s="407"/>
      <c r="FB115" s="407"/>
      <c r="FC115" s="407"/>
    </row>
    <row r="116" spans="1:159" x14ac:dyDescent="0.25">
      <c r="A116" s="198"/>
      <c r="B116" s="355"/>
      <c r="C116" s="355"/>
      <c r="D116" s="355"/>
      <c r="E116" s="355"/>
      <c r="F116" s="355"/>
      <c r="G116" s="355"/>
      <c r="H116" s="355"/>
      <c r="I116" s="355"/>
      <c r="J116" s="355"/>
      <c r="K116" s="355"/>
      <c r="L116" s="355"/>
      <c r="M116" s="355"/>
      <c r="N116" s="355"/>
      <c r="O116" s="355"/>
      <c r="P116" s="355"/>
      <c r="Q116" s="355"/>
      <c r="AQ116" s="407"/>
      <c r="AR116" s="408"/>
      <c r="AS116" s="407"/>
      <c r="AT116" s="408"/>
      <c r="AU116" s="407"/>
      <c r="AV116" s="407"/>
      <c r="AW116" s="407"/>
      <c r="AX116" s="407"/>
      <c r="AY116" s="407"/>
      <c r="AZ116" s="407"/>
      <c r="BB116" s="407"/>
      <c r="BC116" s="407"/>
      <c r="BD116" s="407"/>
      <c r="BE116" s="407"/>
      <c r="BF116" s="407"/>
      <c r="BG116" s="407"/>
      <c r="BH116" s="407"/>
      <c r="BI116" s="407"/>
      <c r="BJ116" s="407"/>
      <c r="BK116" s="407"/>
      <c r="BM116" s="407"/>
      <c r="BN116" s="408"/>
      <c r="BO116" s="407"/>
      <c r="BP116" s="408"/>
      <c r="BQ116" s="407"/>
      <c r="BR116" s="407"/>
      <c r="BS116" s="407"/>
      <c r="BT116" s="407"/>
      <c r="BU116" s="407"/>
      <c r="BW116" s="407"/>
      <c r="BX116" s="407"/>
      <c r="BY116" s="407"/>
      <c r="BZ116" s="407"/>
      <c r="CA116" s="407"/>
      <c r="CB116" s="407"/>
      <c r="CC116" s="407"/>
      <c r="CD116" s="407"/>
      <c r="CE116" s="407"/>
      <c r="CG116" s="407"/>
      <c r="CH116" s="407"/>
      <c r="CI116" s="407"/>
      <c r="CJ116" s="407"/>
      <c r="CK116" s="407"/>
      <c r="CM116" s="407"/>
      <c r="CN116" s="407"/>
      <c r="CO116" s="407"/>
      <c r="CP116" s="407"/>
      <c r="CQ116" s="407"/>
      <c r="CS116" s="407"/>
      <c r="CT116" s="407"/>
      <c r="CU116" s="407"/>
      <c r="CV116" s="407"/>
      <c r="CW116" s="407"/>
      <c r="CY116" s="355"/>
      <c r="CZ116" s="355"/>
      <c r="DA116" s="355"/>
      <c r="DB116" s="355"/>
      <c r="DC116" s="355"/>
      <c r="DD116" s="355"/>
      <c r="DE116" s="355"/>
      <c r="DF116" s="355"/>
      <c r="DG116" s="355"/>
      <c r="DH116" s="355"/>
      <c r="DI116" s="355"/>
      <c r="DJ116" s="355"/>
      <c r="DK116" s="356"/>
      <c r="DL116" s="355"/>
      <c r="DM116" s="355"/>
      <c r="DO116" s="355"/>
      <c r="DP116" s="355"/>
      <c r="DQ116" s="355"/>
      <c r="DR116" s="355"/>
      <c r="DS116" s="355"/>
      <c r="DT116" s="355"/>
      <c r="DU116" s="355"/>
      <c r="DV116" s="355"/>
      <c r="DW116" s="355"/>
      <c r="DX116" s="355"/>
      <c r="DY116" s="355"/>
      <c r="DZ116" s="355"/>
      <c r="EA116" s="356"/>
      <c r="EB116" s="355"/>
      <c r="EC116" s="355"/>
      <c r="EE116" s="407"/>
      <c r="EF116" s="407"/>
      <c r="EG116" s="407"/>
      <c r="EH116" s="407"/>
      <c r="EI116" s="407"/>
      <c r="EK116" s="407"/>
      <c r="EL116" s="408"/>
      <c r="EM116" s="407"/>
      <c r="EN116" s="407"/>
      <c r="EO116" s="407"/>
      <c r="EP116" s="407"/>
      <c r="EQ116" s="407"/>
      <c r="ES116" s="407"/>
      <c r="ET116" s="407"/>
      <c r="EU116" s="407"/>
      <c r="EV116" s="407"/>
      <c r="EW116" s="407"/>
      <c r="EY116" s="407"/>
      <c r="EZ116" s="407"/>
      <c r="FA116" s="407"/>
      <c r="FB116" s="407"/>
      <c r="FC116" s="407"/>
    </row>
    <row r="117" spans="1:159" x14ac:dyDescent="0.25">
      <c r="A117" s="198"/>
      <c r="B117" s="355"/>
      <c r="C117" s="355"/>
      <c r="D117" s="355"/>
      <c r="E117" s="355"/>
      <c r="F117" s="355"/>
      <c r="G117" s="355"/>
      <c r="H117" s="355"/>
      <c r="I117" s="355"/>
      <c r="J117" s="355"/>
      <c r="K117" s="355"/>
      <c r="L117" s="355"/>
      <c r="M117" s="355"/>
      <c r="N117" s="355"/>
      <c r="O117" s="355"/>
      <c r="P117" s="355"/>
      <c r="Q117" s="355"/>
      <c r="AQ117" s="407"/>
      <c r="AR117" s="408"/>
      <c r="AS117" s="407"/>
      <c r="AT117" s="408"/>
      <c r="AU117" s="407"/>
      <c r="AV117" s="407"/>
      <c r="AW117" s="407"/>
      <c r="AX117" s="407"/>
      <c r="AY117" s="407"/>
      <c r="AZ117" s="407"/>
      <c r="BB117" s="407"/>
      <c r="BC117" s="407"/>
      <c r="BD117" s="407"/>
      <c r="BE117" s="407"/>
      <c r="BF117" s="407"/>
      <c r="BG117" s="407"/>
      <c r="BH117" s="407"/>
      <c r="BI117" s="407"/>
      <c r="BJ117" s="407"/>
      <c r="BK117" s="407"/>
      <c r="BM117" s="407"/>
      <c r="BN117" s="408"/>
      <c r="BO117" s="407"/>
      <c r="BP117" s="408"/>
      <c r="BQ117" s="407"/>
      <c r="BR117" s="407"/>
      <c r="BS117" s="407"/>
      <c r="BT117" s="407"/>
      <c r="BU117" s="407"/>
      <c r="BW117" s="407"/>
      <c r="BX117" s="407"/>
      <c r="BY117" s="407"/>
      <c r="BZ117" s="407"/>
      <c r="CA117" s="407"/>
      <c r="CB117" s="407"/>
      <c r="CC117" s="407"/>
      <c r="CD117" s="407"/>
      <c r="CE117" s="407"/>
      <c r="CG117" s="407"/>
      <c r="CH117" s="407"/>
      <c r="CI117" s="407"/>
      <c r="CJ117" s="407"/>
      <c r="CK117" s="407"/>
      <c r="CM117" s="407"/>
      <c r="CN117" s="407"/>
      <c r="CO117" s="407"/>
      <c r="CP117" s="407"/>
      <c r="CQ117" s="407"/>
      <c r="CS117" s="407"/>
      <c r="CT117" s="407"/>
      <c r="CU117" s="407"/>
      <c r="CV117" s="407"/>
      <c r="CW117" s="407"/>
      <c r="CY117" s="355"/>
      <c r="CZ117" s="355"/>
      <c r="DA117" s="355"/>
      <c r="DB117" s="355"/>
      <c r="DC117" s="355"/>
      <c r="DD117" s="355"/>
      <c r="DE117" s="355"/>
      <c r="DF117" s="355"/>
      <c r="DG117" s="355"/>
      <c r="DH117" s="355"/>
      <c r="DI117" s="355"/>
      <c r="DJ117" s="355"/>
      <c r="DK117" s="356"/>
      <c r="DL117" s="355"/>
      <c r="DM117" s="355"/>
      <c r="DO117" s="355"/>
      <c r="DP117" s="355"/>
      <c r="DQ117" s="355"/>
      <c r="DR117" s="355"/>
      <c r="DS117" s="355"/>
      <c r="DT117" s="355"/>
      <c r="DU117" s="355"/>
      <c r="DV117" s="355"/>
      <c r="DW117" s="355"/>
      <c r="DX117" s="355"/>
      <c r="DY117" s="355"/>
      <c r="DZ117" s="355"/>
      <c r="EA117" s="356"/>
      <c r="EB117" s="355"/>
      <c r="EC117" s="355"/>
      <c r="EE117" s="407"/>
      <c r="EF117" s="407"/>
      <c r="EG117" s="407"/>
      <c r="EH117" s="407"/>
      <c r="EI117" s="407"/>
      <c r="EK117" s="407"/>
      <c r="EL117" s="408"/>
      <c r="EM117" s="407"/>
      <c r="EN117" s="407"/>
      <c r="EO117" s="407"/>
      <c r="EP117" s="407"/>
      <c r="EQ117" s="407"/>
      <c r="ES117" s="407"/>
      <c r="ET117" s="407"/>
      <c r="EU117" s="407"/>
      <c r="EV117" s="407"/>
      <c r="EW117" s="407"/>
      <c r="EY117" s="407"/>
      <c r="EZ117" s="407"/>
      <c r="FA117" s="407"/>
      <c r="FB117" s="407"/>
      <c r="FC117" s="407"/>
    </row>
    <row r="118" spans="1:159" x14ac:dyDescent="0.25">
      <c r="A118" s="198"/>
      <c r="B118" s="355"/>
      <c r="C118" s="355"/>
      <c r="D118" s="355"/>
      <c r="E118" s="355"/>
      <c r="F118" s="355"/>
      <c r="G118" s="355"/>
      <c r="H118" s="355"/>
      <c r="I118" s="355"/>
      <c r="J118" s="355"/>
      <c r="K118" s="355"/>
      <c r="L118" s="355"/>
      <c r="M118" s="355"/>
      <c r="N118" s="355"/>
      <c r="O118" s="355"/>
      <c r="P118" s="355"/>
      <c r="Q118" s="355"/>
      <c r="AQ118" s="407"/>
      <c r="AR118" s="408"/>
      <c r="AS118" s="407"/>
      <c r="AT118" s="408"/>
      <c r="AU118" s="407"/>
      <c r="AV118" s="407"/>
      <c r="AW118" s="407"/>
      <c r="AX118" s="407"/>
      <c r="AY118" s="407"/>
      <c r="AZ118" s="407"/>
      <c r="BB118" s="407"/>
      <c r="BC118" s="407"/>
      <c r="BD118" s="407"/>
      <c r="BE118" s="407"/>
      <c r="BF118" s="407"/>
      <c r="BG118" s="407"/>
      <c r="BH118" s="407"/>
      <c r="BI118" s="407"/>
      <c r="BJ118" s="407"/>
      <c r="BK118" s="407"/>
      <c r="BM118" s="407"/>
      <c r="BN118" s="408"/>
      <c r="BO118" s="407"/>
      <c r="BP118" s="408"/>
      <c r="BQ118" s="407"/>
      <c r="BR118" s="407"/>
      <c r="BS118" s="407"/>
      <c r="BT118" s="407"/>
      <c r="BU118" s="407"/>
      <c r="BW118" s="407"/>
      <c r="BX118" s="407"/>
      <c r="BY118" s="407"/>
      <c r="BZ118" s="407"/>
      <c r="CA118" s="407"/>
      <c r="CB118" s="407"/>
      <c r="CC118" s="407"/>
      <c r="CD118" s="407"/>
      <c r="CE118" s="407"/>
      <c r="CG118" s="407"/>
      <c r="CH118" s="407"/>
      <c r="CI118" s="407"/>
      <c r="CJ118" s="407"/>
      <c r="CK118" s="407"/>
      <c r="CM118" s="407"/>
      <c r="CN118" s="407"/>
      <c r="CO118" s="407"/>
      <c r="CP118" s="407"/>
      <c r="CQ118" s="407"/>
      <c r="CS118" s="407"/>
      <c r="CT118" s="407"/>
      <c r="CU118" s="407"/>
      <c r="CV118" s="407"/>
      <c r="CW118" s="407"/>
      <c r="CY118" s="355"/>
      <c r="CZ118" s="355"/>
      <c r="DA118" s="355"/>
      <c r="DB118" s="355"/>
      <c r="DC118" s="355"/>
      <c r="DD118" s="355"/>
      <c r="DE118" s="355"/>
      <c r="DF118" s="355"/>
      <c r="DG118" s="355"/>
      <c r="DH118" s="355"/>
      <c r="DI118" s="355"/>
      <c r="DJ118" s="355"/>
      <c r="DK118" s="356"/>
      <c r="DL118" s="355"/>
      <c r="DM118" s="355"/>
      <c r="DO118" s="355"/>
      <c r="DP118" s="355"/>
      <c r="DQ118" s="355"/>
      <c r="DR118" s="355"/>
      <c r="DS118" s="355"/>
      <c r="DT118" s="355"/>
      <c r="DU118" s="355"/>
      <c r="DV118" s="355"/>
      <c r="DW118" s="355"/>
      <c r="DX118" s="355"/>
      <c r="DY118" s="355"/>
      <c r="DZ118" s="355"/>
      <c r="EA118" s="356"/>
      <c r="EB118" s="355"/>
      <c r="EC118" s="355"/>
      <c r="EE118" s="407"/>
      <c r="EF118" s="407"/>
      <c r="EG118" s="407"/>
      <c r="EH118" s="407"/>
      <c r="EI118" s="407"/>
      <c r="EK118" s="407"/>
      <c r="EL118" s="408"/>
      <c r="EM118" s="407"/>
      <c r="EN118" s="407"/>
      <c r="EO118" s="407"/>
      <c r="EP118" s="407"/>
      <c r="EQ118" s="407"/>
      <c r="ES118" s="407"/>
      <c r="ET118" s="407"/>
      <c r="EU118" s="407"/>
      <c r="EV118" s="407"/>
      <c r="EW118" s="407"/>
      <c r="EY118" s="407"/>
      <c r="EZ118" s="407"/>
      <c r="FA118" s="407"/>
      <c r="FB118" s="407"/>
      <c r="FC118" s="407"/>
    </row>
    <row r="119" spans="1:159" x14ac:dyDescent="0.25">
      <c r="A119" s="198"/>
      <c r="B119" s="355"/>
      <c r="C119" s="355"/>
      <c r="D119" s="355"/>
      <c r="E119" s="355"/>
      <c r="F119" s="355"/>
      <c r="G119" s="355"/>
      <c r="H119" s="355"/>
      <c r="I119" s="355"/>
      <c r="J119" s="355"/>
      <c r="K119" s="355"/>
      <c r="L119" s="355"/>
      <c r="M119" s="355"/>
      <c r="N119" s="355"/>
      <c r="O119" s="355"/>
      <c r="P119" s="355"/>
      <c r="Q119" s="355"/>
      <c r="AQ119" s="407"/>
      <c r="AR119" s="408"/>
      <c r="AS119" s="407"/>
      <c r="AT119" s="408"/>
      <c r="AU119" s="407"/>
      <c r="AV119" s="407"/>
      <c r="AW119" s="407"/>
      <c r="AX119" s="407"/>
      <c r="AY119" s="407"/>
      <c r="AZ119" s="407"/>
      <c r="BB119" s="407"/>
      <c r="BC119" s="407"/>
      <c r="BD119" s="407"/>
      <c r="BE119" s="407"/>
      <c r="BF119" s="407"/>
      <c r="BG119" s="407"/>
      <c r="BH119" s="407"/>
      <c r="BI119" s="407"/>
      <c r="BJ119" s="407"/>
      <c r="BK119" s="407"/>
      <c r="BM119" s="407"/>
      <c r="BN119" s="408"/>
      <c r="BO119" s="407"/>
      <c r="BP119" s="408"/>
      <c r="BQ119" s="407"/>
      <c r="BR119" s="407"/>
      <c r="BS119" s="407"/>
      <c r="BT119" s="407"/>
      <c r="BU119" s="407"/>
      <c r="BW119" s="407"/>
      <c r="BX119" s="407"/>
      <c r="BY119" s="407"/>
      <c r="BZ119" s="407"/>
      <c r="CA119" s="407"/>
      <c r="CB119" s="407"/>
      <c r="CC119" s="407"/>
      <c r="CD119" s="407"/>
      <c r="CE119" s="407"/>
      <c r="CG119" s="407"/>
      <c r="CH119" s="407"/>
      <c r="CI119" s="407"/>
      <c r="CJ119" s="407"/>
      <c r="CK119" s="407"/>
      <c r="CM119" s="407"/>
      <c r="CN119" s="407"/>
      <c r="CO119" s="407"/>
      <c r="CP119" s="407"/>
      <c r="CQ119" s="407"/>
      <c r="CS119" s="407"/>
      <c r="CT119" s="407"/>
      <c r="CU119" s="407"/>
      <c r="CV119" s="407"/>
      <c r="CW119" s="407"/>
      <c r="CY119" s="355"/>
      <c r="CZ119" s="355"/>
      <c r="DA119" s="355"/>
      <c r="DB119" s="355"/>
      <c r="DC119" s="355"/>
      <c r="DD119" s="355"/>
      <c r="DE119" s="355"/>
      <c r="DF119" s="355"/>
      <c r="DG119" s="355"/>
      <c r="DH119" s="355"/>
      <c r="DI119" s="355"/>
      <c r="DJ119" s="355"/>
      <c r="DK119" s="356"/>
      <c r="DL119" s="355"/>
      <c r="DM119" s="355"/>
      <c r="DO119" s="355"/>
      <c r="DP119" s="355"/>
      <c r="DQ119" s="355"/>
      <c r="DR119" s="355"/>
      <c r="DS119" s="355"/>
      <c r="DT119" s="355"/>
      <c r="DU119" s="355"/>
      <c r="DV119" s="355"/>
      <c r="DW119" s="355"/>
      <c r="DX119" s="355"/>
      <c r="DY119" s="355"/>
      <c r="DZ119" s="355"/>
      <c r="EA119" s="356"/>
      <c r="EB119" s="355"/>
      <c r="EC119" s="355"/>
      <c r="EE119" s="407"/>
      <c r="EF119" s="407"/>
      <c r="EG119" s="407"/>
      <c r="EH119" s="407"/>
      <c r="EI119" s="407"/>
      <c r="EK119" s="407"/>
      <c r="EL119" s="408"/>
      <c r="EM119" s="407"/>
      <c r="EN119" s="407"/>
      <c r="EO119" s="407"/>
      <c r="EP119" s="407"/>
      <c r="EQ119" s="407"/>
      <c r="ES119" s="407"/>
      <c r="ET119" s="407"/>
      <c r="EU119" s="407"/>
      <c r="EV119" s="407"/>
      <c r="EW119" s="407"/>
      <c r="EY119" s="407"/>
      <c r="EZ119" s="407"/>
      <c r="FA119" s="407"/>
      <c r="FB119" s="407"/>
      <c r="FC119" s="407"/>
    </row>
    <row r="120" spans="1:159" x14ac:dyDescent="0.25">
      <c r="A120" s="198"/>
      <c r="B120" s="355"/>
      <c r="C120" s="355"/>
      <c r="D120" s="355"/>
      <c r="E120" s="355"/>
      <c r="F120" s="355"/>
      <c r="G120" s="355"/>
      <c r="H120" s="355"/>
      <c r="I120" s="355"/>
      <c r="J120" s="355"/>
      <c r="K120" s="355"/>
      <c r="L120" s="355"/>
      <c r="M120" s="355"/>
      <c r="N120" s="355"/>
      <c r="O120" s="355"/>
      <c r="P120" s="355"/>
      <c r="Q120" s="355"/>
      <c r="AQ120" s="407"/>
      <c r="AR120" s="408"/>
      <c r="AS120" s="407"/>
      <c r="AT120" s="408"/>
      <c r="AU120" s="407"/>
      <c r="AV120" s="407"/>
      <c r="AW120" s="407"/>
      <c r="AX120" s="407"/>
      <c r="AY120" s="407"/>
      <c r="AZ120" s="407"/>
      <c r="BB120" s="407"/>
      <c r="BC120" s="407"/>
      <c r="BD120" s="407"/>
      <c r="BE120" s="407"/>
      <c r="BF120" s="407"/>
      <c r="BG120" s="407"/>
      <c r="BH120" s="407"/>
      <c r="BI120" s="407"/>
      <c r="BJ120" s="407"/>
      <c r="BK120" s="407"/>
      <c r="BM120" s="407"/>
      <c r="BN120" s="408"/>
      <c r="BO120" s="407"/>
      <c r="BP120" s="408"/>
      <c r="BQ120" s="407"/>
      <c r="BR120" s="407"/>
      <c r="BS120" s="407"/>
      <c r="BT120" s="407"/>
      <c r="BU120" s="407"/>
      <c r="BW120" s="407"/>
      <c r="BX120" s="407"/>
      <c r="BY120" s="407"/>
      <c r="BZ120" s="407"/>
      <c r="CA120" s="407"/>
      <c r="CB120" s="407"/>
      <c r="CC120" s="407"/>
      <c r="CD120" s="407"/>
      <c r="CE120" s="407"/>
      <c r="CG120" s="407"/>
      <c r="CH120" s="407"/>
      <c r="CI120" s="407"/>
      <c r="CJ120" s="407"/>
      <c r="CK120" s="407"/>
      <c r="CM120" s="407"/>
      <c r="CN120" s="407"/>
      <c r="CO120" s="407"/>
      <c r="CP120" s="407"/>
      <c r="CQ120" s="407"/>
      <c r="CS120" s="407"/>
      <c r="CT120" s="407"/>
      <c r="CU120" s="407"/>
      <c r="CV120" s="407"/>
      <c r="CW120" s="407"/>
      <c r="CY120" s="355"/>
      <c r="CZ120" s="355"/>
      <c r="DA120" s="355"/>
      <c r="DB120" s="355"/>
      <c r="DC120" s="355"/>
      <c r="DD120" s="355"/>
      <c r="DE120" s="355"/>
      <c r="DF120" s="355"/>
      <c r="DG120" s="355"/>
      <c r="DH120" s="355"/>
      <c r="DI120" s="355"/>
      <c r="DJ120" s="355"/>
      <c r="DK120" s="356"/>
      <c r="DL120" s="355"/>
      <c r="DM120" s="355"/>
      <c r="DO120" s="355"/>
      <c r="DP120" s="355"/>
      <c r="DQ120" s="355"/>
      <c r="DR120" s="355"/>
      <c r="DS120" s="355"/>
      <c r="DT120" s="355"/>
      <c r="DU120" s="355"/>
      <c r="DV120" s="355"/>
      <c r="DW120" s="355"/>
      <c r="DX120" s="355"/>
      <c r="DY120" s="355"/>
      <c r="DZ120" s="355"/>
      <c r="EA120" s="356"/>
      <c r="EB120" s="355"/>
      <c r="EC120" s="355"/>
      <c r="EE120" s="407"/>
      <c r="EF120" s="407"/>
      <c r="EG120" s="407"/>
      <c r="EH120" s="407"/>
      <c r="EI120" s="407"/>
      <c r="EK120" s="407"/>
      <c r="EL120" s="408"/>
      <c r="EM120" s="407"/>
      <c r="EN120" s="407"/>
      <c r="EO120" s="407"/>
      <c r="EP120" s="407"/>
      <c r="EQ120" s="407"/>
      <c r="ES120" s="407"/>
      <c r="ET120" s="407"/>
      <c r="EU120" s="407"/>
      <c r="EV120" s="407"/>
      <c r="EW120" s="407"/>
      <c r="EY120" s="407"/>
      <c r="EZ120" s="407"/>
      <c r="FA120" s="407"/>
      <c r="FB120" s="407"/>
      <c r="FC120" s="407"/>
    </row>
    <row r="121" spans="1:159" x14ac:dyDescent="0.25">
      <c r="A121" s="198"/>
      <c r="B121" s="355"/>
      <c r="C121" s="355"/>
      <c r="D121" s="355"/>
      <c r="E121" s="355"/>
      <c r="F121" s="355"/>
      <c r="G121" s="355"/>
      <c r="H121" s="355"/>
      <c r="I121" s="355"/>
      <c r="J121" s="355"/>
      <c r="K121" s="355"/>
      <c r="L121" s="355"/>
      <c r="M121" s="355"/>
      <c r="N121" s="355"/>
      <c r="O121" s="355"/>
      <c r="P121" s="355"/>
      <c r="Q121" s="355"/>
      <c r="AQ121" s="407"/>
      <c r="AR121" s="408"/>
      <c r="AS121" s="407"/>
      <c r="AT121" s="408"/>
      <c r="AU121" s="407"/>
      <c r="AV121" s="407"/>
      <c r="AW121" s="407"/>
      <c r="AX121" s="407"/>
      <c r="AY121" s="407"/>
      <c r="AZ121" s="407"/>
      <c r="BB121" s="407"/>
      <c r="BC121" s="407"/>
      <c r="BD121" s="407"/>
      <c r="BE121" s="407"/>
      <c r="BF121" s="407"/>
      <c r="BG121" s="407"/>
      <c r="BH121" s="407"/>
      <c r="BI121" s="407"/>
      <c r="BJ121" s="407"/>
      <c r="BK121" s="407"/>
      <c r="BM121" s="407"/>
      <c r="BN121" s="408"/>
      <c r="BO121" s="407"/>
      <c r="BP121" s="408"/>
      <c r="BQ121" s="407"/>
      <c r="BR121" s="407"/>
      <c r="BS121" s="407"/>
      <c r="BT121" s="407"/>
      <c r="BU121" s="407"/>
      <c r="BW121" s="407"/>
      <c r="BX121" s="407"/>
      <c r="BY121" s="407"/>
      <c r="BZ121" s="407"/>
      <c r="CA121" s="407"/>
      <c r="CB121" s="407"/>
      <c r="CC121" s="407"/>
      <c r="CD121" s="407"/>
      <c r="CE121" s="407"/>
      <c r="CG121" s="407"/>
      <c r="CH121" s="407"/>
      <c r="CI121" s="407"/>
      <c r="CJ121" s="407"/>
      <c r="CK121" s="407"/>
      <c r="CM121" s="407"/>
      <c r="CN121" s="407"/>
      <c r="CO121" s="407"/>
      <c r="CP121" s="407"/>
      <c r="CQ121" s="407"/>
      <c r="CS121" s="407"/>
      <c r="CT121" s="407"/>
      <c r="CU121" s="407"/>
      <c r="CV121" s="407"/>
      <c r="CW121" s="407"/>
      <c r="CY121" s="355"/>
      <c r="CZ121" s="355"/>
      <c r="DA121" s="355"/>
      <c r="DB121" s="355"/>
      <c r="DC121" s="355"/>
      <c r="DD121" s="355"/>
      <c r="DE121" s="355"/>
      <c r="DF121" s="355"/>
      <c r="DG121" s="355"/>
      <c r="DH121" s="355"/>
      <c r="DI121" s="355"/>
      <c r="DJ121" s="355"/>
      <c r="DK121" s="356"/>
      <c r="DL121" s="355"/>
      <c r="DM121" s="355"/>
      <c r="DO121" s="355"/>
      <c r="DP121" s="355"/>
      <c r="DQ121" s="355"/>
      <c r="DR121" s="355"/>
      <c r="DS121" s="355"/>
      <c r="DT121" s="355"/>
      <c r="DU121" s="355"/>
      <c r="DV121" s="355"/>
      <c r="DW121" s="355"/>
      <c r="DX121" s="355"/>
      <c r="DY121" s="355"/>
      <c r="DZ121" s="355"/>
      <c r="EA121" s="356"/>
      <c r="EB121" s="355"/>
      <c r="EC121" s="355"/>
      <c r="EE121" s="407"/>
      <c r="EF121" s="407"/>
      <c r="EG121" s="407"/>
      <c r="EH121" s="407"/>
      <c r="EI121" s="407"/>
      <c r="EK121" s="407"/>
      <c r="EL121" s="408"/>
      <c r="EM121" s="407"/>
      <c r="EN121" s="407"/>
      <c r="EO121" s="407"/>
      <c r="EP121" s="407"/>
      <c r="EQ121" s="407"/>
      <c r="ES121" s="407"/>
      <c r="ET121" s="407"/>
      <c r="EU121" s="407"/>
      <c r="EV121" s="407"/>
      <c r="EW121" s="407"/>
      <c r="EY121" s="407"/>
      <c r="EZ121" s="407"/>
      <c r="FA121" s="407"/>
      <c r="FB121" s="407"/>
      <c r="FC121" s="407"/>
    </row>
    <row r="122" spans="1:159" x14ac:dyDescent="0.25">
      <c r="A122" s="198"/>
      <c r="B122" s="355"/>
      <c r="C122" s="355"/>
      <c r="D122" s="355"/>
      <c r="E122" s="355"/>
      <c r="F122" s="355"/>
      <c r="G122" s="355"/>
      <c r="H122" s="355"/>
      <c r="I122" s="355"/>
      <c r="J122" s="355"/>
      <c r="K122" s="355"/>
      <c r="L122" s="355"/>
      <c r="M122" s="355"/>
      <c r="N122" s="355"/>
      <c r="O122" s="355"/>
      <c r="P122" s="355"/>
      <c r="Q122" s="355"/>
      <c r="AQ122" s="407"/>
      <c r="AR122" s="408"/>
      <c r="AS122" s="407"/>
      <c r="AT122" s="408"/>
      <c r="AU122" s="407"/>
      <c r="AV122" s="407"/>
      <c r="AW122" s="407"/>
      <c r="AX122" s="407"/>
      <c r="AY122" s="407"/>
      <c r="AZ122" s="407"/>
      <c r="BB122" s="407"/>
      <c r="BC122" s="407"/>
      <c r="BD122" s="407"/>
      <c r="BE122" s="407"/>
      <c r="BF122" s="407"/>
      <c r="BG122" s="407"/>
      <c r="BH122" s="407"/>
      <c r="BI122" s="407"/>
      <c r="BJ122" s="407"/>
      <c r="BK122" s="407"/>
      <c r="BM122" s="407"/>
      <c r="BN122" s="408"/>
      <c r="BO122" s="407"/>
      <c r="BP122" s="408"/>
      <c r="BQ122" s="407"/>
      <c r="BR122" s="407"/>
      <c r="BS122" s="407"/>
      <c r="BT122" s="407"/>
      <c r="BU122" s="407"/>
      <c r="BW122" s="407"/>
      <c r="BX122" s="407"/>
      <c r="BY122" s="407"/>
      <c r="BZ122" s="407"/>
      <c r="CA122" s="407"/>
      <c r="CB122" s="407"/>
      <c r="CC122" s="407"/>
      <c r="CD122" s="407"/>
      <c r="CE122" s="407"/>
      <c r="CG122" s="407"/>
      <c r="CH122" s="407"/>
      <c r="CI122" s="407"/>
      <c r="CJ122" s="407"/>
      <c r="CK122" s="407"/>
      <c r="CM122" s="407"/>
      <c r="CN122" s="407"/>
      <c r="CO122" s="407"/>
      <c r="CP122" s="407"/>
      <c r="CQ122" s="407"/>
      <c r="CS122" s="407"/>
      <c r="CT122" s="407"/>
      <c r="CU122" s="407"/>
      <c r="CV122" s="407"/>
      <c r="CW122" s="407"/>
      <c r="CY122" s="355"/>
      <c r="CZ122" s="355"/>
      <c r="DA122" s="355"/>
      <c r="DB122" s="355"/>
      <c r="DC122" s="355"/>
      <c r="DD122" s="355"/>
      <c r="DE122" s="355"/>
      <c r="DF122" s="355"/>
      <c r="DG122" s="355"/>
      <c r="DH122" s="355"/>
      <c r="DI122" s="355"/>
      <c r="DJ122" s="355"/>
      <c r="DK122" s="356"/>
      <c r="DL122" s="355"/>
      <c r="DM122" s="355"/>
      <c r="DO122" s="355"/>
      <c r="DP122" s="355"/>
      <c r="DQ122" s="355"/>
      <c r="DR122" s="355"/>
      <c r="DS122" s="355"/>
      <c r="DT122" s="355"/>
      <c r="DU122" s="355"/>
      <c r="DV122" s="355"/>
      <c r="DW122" s="355"/>
      <c r="DX122" s="355"/>
      <c r="DY122" s="355"/>
      <c r="DZ122" s="355"/>
      <c r="EA122" s="356"/>
      <c r="EB122" s="355"/>
      <c r="EC122" s="355"/>
      <c r="EE122" s="407"/>
      <c r="EF122" s="407"/>
      <c r="EG122" s="407"/>
      <c r="EH122" s="407"/>
      <c r="EI122" s="407"/>
      <c r="EK122" s="407"/>
      <c r="EL122" s="408"/>
      <c r="EM122" s="407"/>
      <c r="EN122" s="407"/>
      <c r="EO122" s="407"/>
      <c r="EP122" s="407"/>
      <c r="EQ122" s="407"/>
      <c r="ES122" s="407"/>
      <c r="ET122" s="407"/>
      <c r="EU122" s="407"/>
      <c r="EV122" s="407"/>
      <c r="EW122" s="407"/>
      <c r="EY122" s="407"/>
      <c r="EZ122" s="407"/>
      <c r="FA122" s="407"/>
      <c r="FB122" s="407"/>
      <c r="FC122" s="407"/>
    </row>
    <row r="123" spans="1:159" x14ac:dyDescent="0.25">
      <c r="A123" s="198"/>
      <c r="B123" s="355"/>
      <c r="C123" s="355"/>
      <c r="D123" s="355"/>
      <c r="E123" s="355"/>
      <c r="F123" s="355"/>
      <c r="G123" s="355"/>
      <c r="H123" s="355"/>
      <c r="I123" s="355"/>
      <c r="J123" s="355"/>
      <c r="K123" s="355"/>
      <c r="L123" s="355"/>
      <c r="M123" s="355"/>
      <c r="N123" s="355"/>
      <c r="O123" s="355"/>
      <c r="P123" s="355"/>
      <c r="Q123" s="355"/>
      <c r="AQ123" s="407"/>
      <c r="AR123" s="408"/>
      <c r="AS123" s="407"/>
      <c r="AT123" s="408"/>
      <c r="AU123" s="407"/>
      <c r="AV123" s="407"/>
      <c r="AW123" s="407"/>
      <c r="AX123" s="407"/>
      <c r="AY123" s="407"/>
      <c r="AZ123" s="407"/>
      <c r="BB123" s="407"/>
      <c r="BC123" s="407"/>
      <c r="BD123" s="407"/>
      <c r="BE123" s="407"/>
      <c r="BF123" s="407"/>
      <c r="BG123" s="407"/>
      <c r="BH123" s="407"/>
      <c r="BI123" s="407"/>
      <c r="BJ123" s="407"/>
      <c r="BK123" s="407"/>
      <c r="BM123" s="407"/>
      <c r="BN123" s="408"/>
      <c r="BO123" s="407"/>
      <c r="BP123" s="408"/>
      <c r="BQ123" s="407"/>
      <c r="BR123" s="407"/>
      <c r="BS123" s="407"/>
      <c r="BT123" s="407"/>
      <c r="BU123" s="407"/>
      <c r="BW123" s="407"/>
      <c r="BX123" s="407"/>
      <c r="BY123" s="407"/>
      <c r="BZ123" s="407"/>
      <c r="CA123" s="407"/>
      <c r="CB123" s="407"/>
      <c r="CC123" s="407"/>
      <c r="CD123" s="407"/>
      <c r="CE123" s="407"/>
      <c r="CG123" s="407"/>
      <c r="CH123" s="407"/>
      <c r="CI123" s="407"/>
      <c r="CJ123" s="407"/>
      <c r="CK123" s="407"/>
      <c r="CM123" s="407"/>
      <c r="CN123" s="407"/>
      <c r="CO123" s="407"/>
      <c r="CP123" s="407"/>
      <c r="CQ123" s="407"/>
      <c r="CS123" s="407"/>
      <c r="CT123" s="407"/>
      <c r="CU123" s="407"/>
      <c r="CV123" s="407"/>
      <c r="CW123" s="407"/>
      <c r="CY123" s="355"/>
      <c r="CZ123" s="355"/>
      <c r="DA123" s="355"/>
      <c r="DB123" s="355"/>
      <c r="DC123" s="355"/>
      <c r="DD123" s="355"/>
      <c r="DE123" s="355"/>
      <c r="DF123" s="355"/>
      <c r="DG123" s="355"/>
      <c r="DH123" s="355"/>
      <c r="DI123" s="355"/>
      <c r="DJ123" s="355"/>
      <c r="DK123" s="356"/>
      <c r="DL123" s="355"/>
      <c r="DM123" s="355"/>
      <c r="DO123" s="355"/>
      <c r="DP123" s="355"/>
      <c r="DQ123" s="355"/>
      <c r="DR123" s="355"/>
      <c r="DS123" s="355"/>
      <c r="DT123" s="355"/>
      <c r="DU123" s="355"/>
      <c r="DV123" s="355"/>
      <c r="DW123" s="355"/>
      <c r="DX123" s="355"/>
      <c r="DY123" s="355"/>
      <c r="DZ123" s="355"/>
      <c r="EA123" s="356"/>
      <c r="EB123" s="355"/>
      <c r="EC123" s="355"/>
      <c r="EE123" s="407"/>
      <c r="EF123" s="407"/>
      <c r="EG123" s="407"/>
      <c r="EH123" s="407"/>
      <c r="EI123" s="407"/>
      <c r="EK123" s="407"/>
      <c r="EL123" s="408"/>
      <c r="EM123" s="407"/>
      <c r="EN123" s="407"/>
      <c r="EO123" s="407"/>
      <c r="EP123" s="407"/>
      <c r="EQ123" s="407"/>
      <c r="ES123" s="407"/>
      <c r="ET123" s="407"/>
      <c r="EU123" s="407"/>
      <c r="EV123" s="407"/>
      <c r="EW123" s="407"/>
      <c r="EY123" s="407"/>
      <c r="EZ123" s="407"/>
      <c r="FA123" s="407"/>
      <c r="FB123" s="407"/>
      <c r="FC123" s="407"/>
    </row>
    <row r="124" spans="1:159" x14ac:dyDescent="0.25">
      <c r="A124" s="198"/>
      <c r="B124" s="355"/>
      <c r="C124" s="355"/>
      <c r="D124" s="355"/>
      <c r="E124" s="355"/>
      <c r="F124" s="355"/>
      <c r="G124" s="355"/>
      <c r="H124" s="355"/>
      <c r="I124" s="355"/>
      <c r="J124" s="355"/>
      <c r="K124" s="355"/>
      <c r="L124" s="355"/>
      <c r="M124" s="355"/>
      <c r="N124" s="355"/>
      <c r="O124" s="355"/>
      <c r="P124" s="355"/>
      <c r="Q124" s="355"/>
      <c r="AQ124" s="407"/>
      <c r="AR124" s="408"/>
      <c r="AS124" s="407"/>
      <c r="AT124" s="408"/>
      <c r="AU124" s="407"/>
      <c r="AV124" s="407"/>
      <c r="AW124" s="407"/>
      <c r="AX124" s="407"/>
      <c r="AY124" s="407"/>
      <c r="AZ124" s="407"/>
      <c r="BB124" s="407"/>
      <c r="BC124" s="407"/>
      <c r="BD124" s="407"/>
      <c r="BE124" s="407"/>
      <c r="BF124" s="407"/>
      <c r="BG124" s="407"/>
      <c r="BH124" s="407"/>
      <c r="BI124" s="407"/>
      <c r="BJ124" s="407"/>
      <c r="BK124" s="407"/>
      <c r="BM124" s="407"/>
      <c r="BN124" s="408"/>
      <c r="BO124" s="407"/>
      <c r="BP124" s="408"/>
      <c r="BQ124" s="407"/>
      <c r="BR124" s="407"/>
      <c r="BS124" s="407"/>
      <c r="BT124" s="407"/>
      <c r="BU124" s="407"/>
      <c r="BW124" s="407"/>
      <c r="BX124" s="407"/>
      <c r="BY124" s="407"/>
      <c r="BZ124" s="407"/>
      <c r="CA124" s="407"/>
      <c r="CB124" s="407"/>
      <c r="CC124" s="407"/>
      <c r="CD124" s="407"/>
      <c r="CE124" s="407"/>
      <c r="CG124" s="407"/>
      <c r="CH124" s="407"/>
      <c r="CI124" s="407"/>
      <c r="CJ124" s="407"/>
      <c r="CK124" s="407"/>
      <c r="CM124" s="407"/>
      <c r="CN124" s="407"/>
      <c r="CO124" s="407"/>
      <c r="CP124" s="407"/>
      <c r="CQ124" s="407"/>
      <c r="CS124" s="407"/>
      <c r="CT124" s="407"/>
      <c r="CU124" s="407"/>
      <c r="CV124" s="407"/>
      <c r="CW124" s="407"/>
      <c r="CY124" s="355"/>
      <c r="CZ124" s="355"/>
      <c r="DA124" s="355"/>
      <c r="DB124" s="355"/>
      <c r="DC124" s="355"/>
      <c r="DD124" s="355"/>
      <c r="DE124" s="355"/>
      <c r="DF124" s="355"/>
      <c r="DG124" s="355"/>
      <c r="DH124" s="355"/>
      <c r="DI124" s="355"/>
      <c r="DJ124" s="355"/>
      <c r="DK124" s="356"/>
      <c r="DL124" s="355"/>
      <c r="DM124" s="355"/>
      <c r="DO124" s="355"/>
      <c r="DP124" s="355"/>
      <c r="DQ124" s="355"/>
      <c r="DR124" s="355"/>
      <c r="DS124" s="355"/>
      <c r="DT124" s="355"/>
      <c r="DU124" s="355"/>
      <c r="DV124" s="355"/>
      <c r="DW124" s="355"/>
      <c r="DX124" s="355"/>
      <c r="DY124" s="355"/>
      <c r="DZ124" s="355"/>
      <c r="EA124" s="356"/>
      <c r="EB124" s="355"/>
      <c r="EC124" s="355"/>
      <c r="EE124" s="407"/>
      <c r="EF124" s="407"/>
      <c r="EG124" s="407"/>
      <c r="EH124" s="407"/>
      <c r="EI124" s="407"/>
      <c r="EK124" s="407"/>
      <c r="EL124" s="408"/>
      <c r="EM124" s="407"/>
      <c r="EN124" s="407"/>
      <c r="EO124" s="407"/>
      <c r="EP124" s="407"/>
      <c r="EQ124" s="407"/>
      <c r="ES124" s="407"/>
      <c r="ET124" s="407"/>
      <c r="EU124" s="407"/>
      <c r="EV124" s="407"/>
      <c r="EW124" s="407"/>
      <c r="EY124" s="407"/>
      <c r="EZ124" s="407"/>
      <c r="FA124" s="407"/>
      <c r="FB124" s="407"/>
      <c r="FC124" s="407"/>
    </row>
    <row r="125" spans="1:159" x14ac:dyDescent="0.25">
      <c r="A125" s="198"/>
      <c r="B125" s="355"/>
      <c r="C125" s="355"/>
      <c r="D125" s="355"/>
      <c r="E125" s="355"/>
      <c r="F125" s="355"/>
      <c r="G125" s="355"/>
      <c r="H125" s="355"/>
      <c r="I125" s="355"/>
      <c r="J125" s="355"/>
      <c r="K125" s="355"/>
      <c r="L125" s="355"/>
      <c r="M125" s="355"/>
      <c r="N125" s="355"/>
      <c r="O125" s="355"/>
      <c r="P125" s="355"/>
      <c r="Q125" s="355"/>
      <c r="AQ125" s="407"/>
      <c r="AR125" s="408"/>
      <c r="AS125" s="407"/>
      <c r="AT125" s="408"/>
      <c r="AU125" s="407"/>
      <c r="AV125" s="407"/>
      <c r="AW125" s="407"/>
      <c r="AX125" s="407"/>
      <c r="AY125" s="407"/>
      <c r="AZ125" s="407"/>
      <c r="BB125" s="407"/>
      <c r="BC125" s="407"/>
      <c r="BD125" s="407"/>
      <c r="BE125" s="407"/>
      <c r="BF125" s="407"/>
      <c r="BG125" s="407"/>
      <c r="BH125" s="407"/>
      <c r="BI125" s="407"/>
      <c r="BJ125" s="407"/>
      <c r="BK125" s="407"/>
      <c r="BM125" s="407"/>
      <c r="BN125" s="408"/>
      <c r="BO125" s="407"/>
      <c r="BP125" s="408"/>
      <c r="BQ125" s="407"/>
      <c r="BR125" s="407"/>
      <c r="BS125" s="407"/>
      <c r="BT125" s="407"/>
      <c r="BU125" s="407"/>
      <c r="BW125" s="407"/>
      <c r="BX125" s="407"/>
      <c r="BY125" s="407"/>
      <c r="BZ125" s="407"/>
      <c r="CA125" s="407"/>
      <c r="CB125" s="407"/>
      <c r="CC125" s="407"/>
      <c r="CD125" s="407"/>
      <c r="CE125" s="407"/>
      <c r="CG125" s="407"/>
      <c r="CH125" s="407"/>
      <c r="CI125" s="407"/>
      <c r="CJ125" s="407"/>
      <c r="CK125" s="407"/>
      <c r="CM125" s="407"/>
      <c r="CN125" s="407"/>
      <c r="CO125" s="407"/>
      <c r="CP125" s="407"/>
      <c r="CQ125" s="407"/>
      <c r="CS125" s="407"/>
      <c r="CT125" s="407"/>
      <c r="CU125" s="407"/>
      <c r="CV125" s="407"/>
      <c r="CW125" s="407"/>
      <c r="CY125" s="355"/>
      <c r="CZ125" s="355"/>
      <c r="DA125" s="355"/>
      <c r="DB125" s="355"/>
      <c r="DC125" s="355"/>
      <c r="DD125" s="355"/>
      <c r="DE125" s="355"/>
      <c r="DF125" s="355"/>
      <c r="DG125" s="355"/>
      <c r="DH125" s="355"/>
      <c r="DI125" s="355"/>
      <c r="DJ125" s="355"/>
      <c r="DK125" s="356"/>
      <c r="DL125" s="355"/>
      <c r="DM125" s="355"/>
      <c r="DO125" s="355"/>
      <c r="DP125" s="355"/>
      <c r="DQ125" s="355"/>
      <c r="DR125" s="355"/>
      <c r="DS125" s="355"/>
      <c r="DT125" s="355"/>
      <c r="DU125" s="355"/>
      <c r="DV125" s="355"/>
      <c r="DW125" s="355"/>
      <c r="DX125" s="355"/>
      <c r="DY125" s="355"/>
      <c r="DZ125" s="355"/>
      <c r="EA125" s="356"/>
      <c r="EB125" s="355"/>
      <c r="EC125" s="355"/>
      <c r="EE125" s="407"/>
      <c r="EF125" s="407"/>
      <c r="EG125" s="407"/>
      <c r="EH125" s="407"/>
      <c r="EI125" s="407"/>
      <c r="EK125" s="407"/>
      <c r="EL125" s="408"/>
      <c r="EM125" s="407"/>
      <c r="EN125" s="407"/>
      <c r="EO125" s="407"/>
      <c r="EP125" s="407"/>
      <c r="EQ125" s="407"/>
      <c r="ES125" s="407"/>
      <c r="ET125" s="407"/>
      <c r="EU125" s="407"/>
      <c r="EV125" s="407"/>
      <c r="EW125" s="407"/>
      <c r="EY125" s="407"/>
      <c r="EZ125" s="407"/>
      <c r="FA125" s="407"/>
      <c r="FB125" s="407"/>
      <c r="FC125" s="407"/>
    </row>
    <row r="126" spans="1:159" x14ac:dyDescent="0.25">
      <c r="A126" s="198"/>
      <c r="B126" s="355"/>
      <c r="C126" s="355"/>
      <c r="D126" s="355"/>
      <c r="E126" s="355"/>
      <c r="F126" s="355"/>
      <c r="G126" s="355"/>
      <c r="H126" s="355"/>
      <c r="I126" s="355"/>
      <c r="J126" s="355"/>
      <c r="K126" s="355"/>
      <c r="L126" s="355"/>
      <c r="M126" s="355"/>
      <c r="N126" s="355"/>
      <c r="O126" s="355"/>
      <c r="P126" s="355"/>
      <c r="Q126" s="355"/>
      <c r="AQ126" s="407"/>
      <c r="AR126" s="408"/>
      <c r="AS126" s="407"/>
      <c r="AT126" s="408"/>
      <c r="AU126" s="407"/>
      <c r="AV126" s="407"/>
      <c r="AW126" s="407"/>
      <c r="AX126" s="407"/>
      <c r="AY126" s="407"/>
      <c r="AZ126" s="407"/>
      <c r="BB126" s="407"/>
      <c r="BC126" s="407"/>
      <c r="BD126" s="407"/>
      <c r="BE126" s="407"/>
      <c r="BF126" s="407"/>
      <c r="BG126" s="407"/>
      <c r="BH126" s="407"/>
      <c r="BI126" s="407"/>
      <c r="BJ126" s="407"/>
      <c r="BK126" s="407"/>
      <c r="BM126" s="407"/>
      <c r="BN126" s="408"/>
      <c r="BO126" s="407"/>
      <c r="BP126" s="408"/>
      <c r="BQ126" s="407"/>
      <c r="BR126" s="407"/>
      <c r="BS126" s="407"/>
      <c r="BT126" s="407"/>
      <c r="BU126" s="407"/>
      <c r="BW126" s="407"/>
      <c r="BX126" s="407"/>
      <c r="BY126" s="407"/>
      <c r="BZ126" s="407"/>
      <c r="CA126" s="407"/>
      <c r="CB126" s="407"/>
      <c r="CC126" s="407"/>
      <c r="CD126" s="407"/>
      <c r="CE126" s="407"/>
      <c r="CG126" s="407"/>
      <c r="CH126" s="407"/>
      <c r="CI126" s="407"/>
      <c r="CJ126" s="407"/>
      <c r="CK126" s="407"/>
      <c r="CM126" s="407"/>
      <c r="CN126" s="407"/>
      <c r="CO126" s="407"/>
      <c r="CP126" s="407"/>
      <c r="CQ126" s="407"/>
      <c r="CS126" s="407"/>
      <c r="CT126" s="407"/>
      <c r="CU126" s="407"/>
      <c r="CV126" s="407"/>
      <c r="CW126" s="407"/>
      <c r="CY126" s="355"/>
      <c r="CZ126" s="355"/>
      <c r="DA126" s="355"/>
      <c r="DB126" s="355"/>
      <c r="DC126" s="355"/>
      <c r="DD126" s="355"/>
      <c r="DE126" s="355"/>
      <c r="DF126" s="355"/>
      <c r="DG126" s="355"/>
      <c r="DH126" s="355"/>
      <c r="DI126" s="355"/>
      <c r="DJ126" s="355"/>
      <c r="DK126" s="356"/>
      <c r="DL126" s="355"/>
      <c r="DM126" s="355"/>
      <c r="DO126" s="355"/>
      <c r="DP126" s="355"/>
      <c r="DQ126" s="355"/>
      <c r="DR126" s="355"/>
      <c r="DS126" s="355"/>
      <c r="DT126" s="355"/>
      <c r="DU126" s="355"/>
      <c r="DV126" s="355"/>
      <c r="DW126" s="355"/>
      <c r="DX126" s="355"/>
      <c r="DY126" s="355"/>
      <c r="DZ126" s="355"/>
      <c r="EA126" s="356"/>
      <c r="EB126" s="355"/>
      <c r="EC126" s="355"/>
      <c r="EE126" s="407"/>
      <c r="EF126" s="407"/>
      <c r="EG126" s="407"/>
      <c r="EH126" s="407"/>
      <c r="EI126" s="407"/>
      <c r="EK126" s="407"/>
      <c r="EL126" s="408"/>
      <c r="EM126" s="407"/>
      <c r="EN126" s="407"/>
      <c r="EO126" s="407"/>
      <c r="EP126" s="407"/>
      <c r="EQ126" s="407"/>
      <c r="ES126" s="407"/>
      <c r="ET126" s="407"/>
      <c r="EU126" s="407"/>
      <c r="EV126" s="407"/>
      <c r="EW126" s="407"/>
      <c r="EY126" s="407"/>
      <c r="EZ126" s="407"/>
      <c r="FA126" s="407"/>
      <c r="FB126" s="407"/>
      <c r="FC126" s="407"/>
    </row>
    <row r="127" spans="1:159" x14ac:dyDescent="0.25">
      <c r="A127" s="198"/>
      <c r="B127" s="355"/>
      <c r="C127" s="355"/>
      <c r="D127" s="355"/>
      <c r="E127" s="355"/>
      <c r="F127" s="355"/>
      <c r="G127" s="355"/>
      <c r="H127" s="355"/>
      <c r="I127" s="355"/>
      <c r="J127" s="355"/>
      <c r="K127" s="355"/>
      <c r="L127" s="355"/>
      <c r="M127" s="355"/>
      <c r="N127" s="355"/>
      <c r="O127" s="355"/>
      <c r="P127" s="355"/>
      <c r="Q127" s="355"/>
      <c r="AQ127" s="407"/>
      <c r="AR127" s="408"/>
      <c r="AS127" s="407"/>
      <c r="AT127" s="408"/>
      <c r="AU127" s="407"/>
      <c r="AV127" s="407"/>
      <c r="AW127" s="407"/>
      <c r="AX127" s="407"/>
      <c r="AY127" s="407"/>
      <c r="AZ127" s="407"/>
      <c r="BB127" s="407"/>
      <c r="BC127" s="407"/>
      <c r="BD127" s="407"/>
      <c r="BE127" s="407"/>
      <c r="BF127" s="407"/>
      <c r="BG127" s="407"/>
      <c r="BH127" s="407"/>
      <c r="BI127" s="407"/>
      <c r="BJ127" s="407"/>
      <c r="BK127" s="407"/>
      <c r="BM127" s="407"/>
      <c r="BN127" s="408"/>
      <c r="BO127" s="407"/>
      <c r="BP127" s="408"/>
      <c r="BQ127" s="407"/>
      <c r="BR127" s="407"/>
      <c r="BS127" s="407"/>
      <c r="BT127" s="407"/>
      <c r="BU127" s="407"/>
      <c r="BW127" s="407"/>
      <c r="BX127" s="407"/>
      <c r="BY127" s="407"/>
      <c r="BZ127" s="407"/>
      <c r="CA127" s="407"/>
      <c r="CB127" s="407"/>
      <c r="CC127" s="407"/>
      <c r="CD127" s="407"/>
      <c r="CE127" s="407"/>
      <c r="CG127" s="407"/>
      <c r="CH127" s="407"/>
      <c r="CI127" s="407"/>
      <c r="CJ127" s="407"/>
      <c r="CK127" s="407"/>
      <c r="CM127" s="407"/>
      <c r="CN127" s="407"/>
      <c r="CO127" s="407"/>
      <c r="CP127" s="407"/>
      <c r="CQ127" s="407"/>
      <c r="CS127" s="407"/>
      <c r="CT127" s="407"/>
      <c r="CU127" s="407"/>
      <c r="CV127" s="407"/>
      <c r="CW127" s="407"/>
      <c r="CY127" s="355"/>
      <c r="CZ127" s="355"/>
      <c r="DA127" s="355"/>
      <c r="DB127" s="355"/>
      <c r="DC127" s="355"/>
      <c r="DD127" s="355"/>
      <c r="DE127" s="355"/>
      <c r="DF127" s="355"/>
      <c r="DG127" s="355"/>
      <c r="DH127" s="355"/>
      <c r="DI127" s="355"/>
      <c r="DJ127" s="355"/>
      <c r="DK127" s="356"/>
      <c r="DL127" s="355"/>
      <c r="DM127" s="355"/>
      <c r="DO127" s="355"/>
      <c r="DP127" s="355"/>
      <c r="DQ127" s="355"/>
      <c r="DR127" s="355"/>
      <c r="DS127" s="355"/>
      <c r="DT127" s="355"/>
      <c r="DU127" s="355"/>
      <c r="DV127" s="355"/>
      <c r="DW127" s="355"/>
      <c r="DX127" s="355"/>
      <c r="DY127" s="355"/>
      <c r="DZ127" s="355"/>
      <c r="EA127" s="356"/>
      <c r="EB127" s="355"/>
      <c r="EC127" s="355"/>
      <c r="EE127" s="407"/>
      <c r="EF127" s="407"/>
      <c r="EG127" s="407"/>
      <c r="EH127" s="407"/>
      <c r="EI127" s="407"/>
      <c r="EK127" s="407"/>
      <c r="EL127" s="408"/>
      <c r="EM127" s="407"/>
      <c r="EN127" s="407"/>
      <c r="EO127" s="407"/>
      <c r="EP127" s="407"/>
      <c r="EQ127" s="407"/>
      <c r="ES127" s="407"/>
      <c r="ET127" s="407"/>
      <c r="EU127" s="407"/>
      <c r="EV127" s="407"/>
      <c r="EW127" s="407"/>
      <c r="EY127" s="407"/>
      <c r="EZ127" s="407"/>
      <c r="FA127" s="407"/>
      <c r="FB127" s="407"/>
      <c r="FC127" s="407"/>
    </row>
    <row r="128" spans="1:159" x14ac:dyDescent="0.25">
      <c r="A128" s="198"/>
      <c r="B128" s="355"/>
      <c r="C128" s="355"/>
      <c r="D128" s="355"/>
      <c r="E128" s="355"/>
      <c r="F128" s="355"/>
      <c r="G128" s="355"/>
      <c r="H128" s="355"/>
      <c r="I128" s="355"/>
      <c r="J128" s="355"/>
      <c r="K128" s="355"/>
      <c r="L128" s="355"/>
      <c r="M128" s="355"/>
      <c r="N128" s="355"/>
      <c r="O128" s="355"/>
      <c r="P128" s="355"/>
      <c r="Q128" s="355"/>
      <c r="AQ128" s="407"/>
      <c r="AR128" s="408"/>
      <c r="AS128" s="407"/>
      <c r="AT128" s="408"/>
      <c r="AU128" s="407"/>
      <c r="AV128" s="407"/>
      <c r="AW128" s="407"/>
      <c r="AX128" s="407"/>
      <c r="AY128" s="407"/>
      <c r="AZ128" s="407"/>
      <c r="BB128" s="407"/>
      <c r="BC128" s="407"/>
      <c r="BD128" s="407"/>
      <c r="BE128" s="407"/>
      <c r="BF128" s="407"/>
      <c r="BG128" s="407"/>
      <c r="BH128" s="407"/>
      <c r="BI128" s="407"/>
      <c r="BJ128" s="407"/>
      <c r="BK128" s="407"/>
      <c r="BM128" s="407"/>
      <c r="BN128" s="408"/>
      <c r="BO128" s="407"/>
      <c r="BP128" s="408"/>
      <c r="BQ128" s="407"/>
      <c r="BR128" s="407"/>
      <c r="BS128" s="407"/>
      <c r="BT128" s="407"/>
      <c r="BU128" s="407"/>
      <c r="BW128" s="407"/>
      <c r="BX128" s="407"/>
      <c r="BY128" s="407"/>
      <c r="BZ128" s="407"/>
      <c r="CA128" s="407"/>
      <c r="CB128" s="407"/>
      <c r="CC128" s="407"/>
      <c r="CD128" s="407"/>
      <c r="CE128" s="407"/>
      <c r="CG128" s="407"/>
      <c r="CH128" s="407"/>
      <c r="CI128" s="407"/>
      <c r="CJ128" s="407"/>
      <c r="CK128" s="407"/>
      <c r="CM128" s="407"/>
      <c r="CN128" s="407"/>
      <c r="CO128" s="407"/>
      <c r="CP128" s="407"/>
      <c r="CQ128" s="407"/>
      <c r="CS128" s="407"/>
      <c r="CT128" s="407"/>
      <c r="CU128" s="407"/>
      <c r="CV128" s="407"/>
      <c r="CW128" s="407"/>
      <c r="CY128" s="355"/>
      <c r="CZ128" s="355"/>
      <c r="DA128" s="355"/>
      <c r="DB128" s="355"/>
      <c r="DC128" s="355"/>
      <c r="DD128" s="355"/>
      <c r="DE128" s="355"/>
      <c r="DF128" s="355"/>
      <c r="DG128" s="355"/>
      <c r="DH128" s="355"/>
      <c r="DI128" s="355"/>
      <c r="DJ128" s="355"/>
      <c r="DK128" s="356"/>
      <c r="DL128" s="355"/>
      <c r="DM128" s="355"/>
      <c r="DO128" s="355"/>
      <c r="DP128" s="355"/>
      <c r="DQ128" s="355"/>
      <c r="DR128" s="355"/>
      <c r="DS128" s="355"/>
      <c r="DT128" s="355"/>
      <c r="DU128" s="355"/>
      <c r="DV128" s="355"/>
      <c r="DW128" s="355"/>
      <c r="DX128" s="355"/>
      <c r="DY128" s="355"/>
      <c r="DZ128" s="355"/>
      <c r="EA128" s="356"/>
      <c r="EB128" s="355"/>
      <c r="EC128" s="355"/>
      <c r="EE128" s="407"/>
      <c r="EF128" s="407"/>
      <c r="EG128" s="407"/>
      <c r="EH128" s="407"/>
      <c r="EI128" s="407"/>
      <c r="EK128" s="407"/>
      <c r="EL128" s="408"/>
      <c r="EM128" s="407"/>
      <c r="EN128" s="407"/>
      <c r="EO128" s="407"/>
      <c r="EP128" s="407"/>
      <c r="EQ128" s="407"/>
      <c r="ES128" s="407"/>
      <c r="ET128" s="407"/>
      <c r="EU128" s="407"/>
      <c r="EV128" s="407"/>
      <c r="EW128" s="407"/>
      <c r="EY128" s="407"/>
      <c r="EZ128" s="407"/>
      <c r="FA128" s="407"/>
      <c r="FB128" s="407"/>
      <c r="FC128" s="407"/>
    </row>
    <row r="129" spans="1:159" x14ac:dyDescent="0.25">
      <c r="A129" s="198"/>
      <c r="B129" s="355"/>
      <c r="C129" s="355"/>
      <c r="D129" s="355"/>
      <c r="E129" s="355"/>
      <c r="F129" s="355"/>
      <c r="G129" s="355"/>
      <c r="H129" s="355"/>
      <c r="I129" s="355"/>
      <c r="J129" s="355"/>
      <c r="K129" s="355"/>
      <c r="L129" s="355"/>
      <c r="M129" s="355"/>
      <c r="N129" s="355"/>
      <c r="O129" s="355"/>
      <c r="P129" s="355"/>
      <c r="Q129" s="355"/>
      <c r="AQ129" s="407"/>
      <c r="AR129" s="408"/>
      <c r="AS129" s="407"/>
      <c r="AT129" s="408"/>
      <c r="AU129" s="407"/>
      <c r="AV129" s="407"/>
      <c r="AW129" s="407"/>
      <c r="AX129" s="407"/>
      <c r="AY129" s="407"/>
      <c r="AZ129" s="407"/>
      <c r="BB129" s="407"/>
      <c r="BC129" s="407"/>
      <c r="BD129" s="407"/>
      <c r="BE129" s="407"/>
      <c r="BF129" s="407"/>
      <c r="BG129" s="407"/>
      <c r="BH129" s="407"/>
      <c r="BI129" s="407"/>
      <c r="BJ129" s="407"/>
      <c r="BK129" s="407"/>
      <c r="BM129" s="407"/>
      <c r="BN129" s="408"/>
      <c r="BO129" s="407"/>
      <c r="BP129" s="408"/>
      <c r="BQ129" s="407"/>
      <c r="BR129" s="407"/>
      <c r="BS129" s="407"/>
      <c r="BT129" s="407"/>
      <c r="BU129" s="407"/>
      <c r="BW129" s="407"/>
      <c r="BX129" s="407"/>
      <c r="BY129" s="407"/>
      <c r="BZ129" s="407"/>
      <c r="CA129" s="407"/>
      <c r="CB129" s="407"/>
      <c r="CC129" s="407"/>
      <c r="CD129" s="407"/>
      <c r="CE129" s="407"/>
      <c r="CG129" s="407"/>
      <c r="CH129" s="407"/>
      <c r="CI129" s="407"/>
      <c r="CJ129" s="407"/>
      <c r="CK129" s="407"/>
      <c r="CM129" s="407"/>
      <c r="CN129" s="407"/>
      <c r="CO129" s="407"/>
      <c r="CP129" s="407"/>
      <c r="CQ129" s="407"/>
      <c r="CS129" s="407"/>
      <c r="CT129" s="407"/>
      <c r="CU129" s="407"/>
      <c r="CV129" s="407"/>
      <c r="CW129" s="407"/>
      <c r="CY129" s="355"/>
      <c r="CZ129" s="355"/>
      <c r="DA129" s="355"/>
      <c r="DB129" s="355"/>
      <c r="DC129" s="355"/>
      <c r="DD129" s="355"/>
      <c r="DE129" s="355"/>
      <c r="DF129" s="355"/>
      <c r="DG129" s="355"/>
      <c r="DH129" s="355"/>
      <c r="DI129" s="355"/>
      <c r="DJ129" s="355"/>
      <c r="DK129" s="356"/>
      <c r="DL129" s="355"/>
      <c r="DM129" s="355"/>
      <c r="DO129" s="355"/>
      <c r="DP129" s="355"/>
      <c r="DQ129" s="355"/>
      <c r="DR129" s="355"/>
      <c r="DS129" s="355"/>
      <c r="DT129" s="355"/>
      <c r="DU129" s="355"/>
      <c r="DV129" s="355"/>
      <c r="DW129" s="355"/>
      <c r="DX129" s="355"/>
      <c r="DY129" s="355"/>
      <c r="DZ129" s="355"/>
      <c r="EA129" s="356"/>
      <c r="EB129" s="355"/>
      <c r="EC129" s="355"/>
      <c r="EE129" s="407"/>
      <c r="EF129" s="407"/>
      <c r="EG129" s="407"/>
      <c r="EH129" s="407"/>
      <c r="EI129" s="407"/>
      <c r="EK129" s="407"/>
      <c r="EL129" s="408"/>
      <c r="EM129" s="407"/>
      <c r="EN129" s="407"/>
      <c r="EO129" s="407"/>
      <c r="EP129" s="407"/>
      <c r="EQ129" s="407"/>
      <c r="ES129" s="407"/>
      <c r="ET129" s="407"/>
      <c r="EU129" s="407"/>
      <c r="EV129" s="407"/>
      <c r="EW129" s="407"/>
      <c r="EY129" s="407"/>
      <c r="EZ129" s="407"/>
      <c r="FA129" s="407"/>
      <c r="FB129" s="407"/>
      <c r="FC129" s="407"/>
    </row>
    <row r="130" spans="1:159" x14ac:dyDescent="0.25">
      <c r="A130" s="198"/>
      <c r="B130" s="355"/>
      <c r="C130" s="355"/>
      <c r="D130" s="355"/>
      <c r="E130" s="355"/>
      <c r="F130" s="355"/>
      <c r="G130" s="355"/>
      <c r="H130" s="355"/>
      <c r="I130" s="355"/>
      <c r="J130" s="355"/>
      <c r="K130" s="355"/>
      <c r="L130" s="355"/>
      <c r="M130" s="355"/>
      <c r="N130" s="355"/>
      <c r="O130" s="355"/>
      <c r="P130" s="355"/>
      <c r="Q130" s="355"/>
      <c r="AQ130" s="407"/>
      <c r="AR130" s="408"/>
      <c r="AS130" s="407"/>
      <c r="AT130" s="408"/>
      <c r="AU130" s="407"/>
      <c r="AV130" s="407"/>
      <c r="AW130" s="407"/>
      <c r="AX130" s="407"/>
      <c r="AY130" s="407"/>
      <c r="AZ130" s="407"/>
      <c r="BB130" s="407"/>
      <c r="BC130" s="407"/>
      <c r="BD130" s="407"/>
      <c r="BE130" s="407"/>
      <c r="BF130" s="407"/>
      <c r="BG130" s="407"/>
      <c r="BH130" s="407"/>
      <c r="BI130" s="407"/>
      <c r="BJ130" s="407"/>
      <c r="BK130" s="407"/>
      <c r="BM130" s="407"/>
      <c r="BN130" s="408"/>
      <c r="BO130" s="407"/>
      <c r="BP130" s="408"/>
      <c r="BQ130" s="407"/>
      <c r="BR130" s="407"/>
      <c r="BS130" s="407"/>
      <c r="BT130" s="407"/>
      <c r="BU130" s="407"/>
      <c r="BW130" s="407"/>
      <c r="BX130" s="407"/>
      <c r="BY130" s="407"/>
      <c r="BZ130" s="407"/>
      <c r="CA130" s="407"/>
      <c r="CB130" s="407"/>
      <c r="CC130" s="407"/>
      <c r="CD130" s="407"/>
      <c r="CE130" s="407"/>
      <c r="CG130" s="407"/>
      <c r="CH130" s="407"/>
      <c r="CI130" s="407"/>
      <c r="CJ130" s="407"/>
      <c r="CK130" s="407"/>
      <c r="CM130" s="407"/>
      <c r="CN130" s="407"/>
      <c r="CO130" s="407"/>
      <c r="CP130" s="407"/>
      <c r="CQ130" s="407"/>
      <c r="CS130" s="407"/>
      <c r="CT130" s="407"/>
      <c r="CU130" s="407"/>
      <c r="CV130" s="407"/>
      <c r="CW130" s="407"/>
      <c r="CY130" s="355"/>
      <c r="CZ130" s="355"/>
      <c r="DA130" s="355"/>
      <c r="DB130" s="355"/>
      <c r="DC130" s="355"/>
      <c r="DD130" s="355"/>
      <c r="DE130" s="355"/>
      <c r="DF130" s="355"/>
      <c r="DG130" s="355"/>
      <c r="DH130" s="355"/>
      <c r="DI130" s="355"/>
      <c r="DJ130" s="355"/>
      <c r="DK130" s="356"/>
      <c r="DL130" s="355"/>
      <c r="DM130" s="355"/>
      <c r="DO130" s="355"/>
      <c r="DP130" s="355"/>
      <c r="DQ130" s="355"/>
      <c r="DR130" s="355"/>
      <c r="DS130" s="355"/>
      <c r="DT130" s="355"/>
      <c r="DU130" s="355"/>
      <c r="DV130" s="355"/>
      <c r="DW130" s="355"/>
      <c r="DX130" s="355"/>
      <c r="DY130" s="355"/>
      <c r="DZ130" s="355"/>
      <c r="EA130" s="356"/>
      <c r="EB130" s="355"/>
      <c r="EC130" s="355"/>
      <c r="EE130" s="407"/>
      <c r="EF130" s="407"/>
      <c r="EG130" s="407"/>
      <c r="EH130" s="407"/>
      <c r="EI130" s="407"/>
      <c r="EK130" s="407"/>
      <c r="EL130" s="408"/>
      <c r="EM130" s="407"/>
      <c r="EN130" s="407"/>
      <c r="EO130" s="407"/>
      <c r="EP130" s="407"/>
      <c r="EQ130" s="407"/>
      <c r="ES130" s="407"/>
      <c r="ET130" s="407"/>
      <c r="EU130" s="407"/>
      <c r="EV130" s="407"/>
      <c r="EW130" s="407"/>
      <c r="EY130" s="407"/>
      <c r="EZ130" s="407"/>
      <c r="FA130" s="407"/>
      <c r="FB130" s="407"/>
      <c r="FC130" s="407"/>
    </row>
    <row r="131" spans="1:159" x14ac:dyDescent="0.25">
      <c r="A131" s="198"/>
      <c r="B131" s="355"/>
      <c r="C131" s="355"/>
      <c r="D131" s="355"/>
      <c r="E131" s="355"/>
      <c r="F131" s="355"/>
      <c r="G131" s="355"/>
      <c r="H131" s="355"/>
      <c r="I131" s="355"/>
      <c r="J131" s="355"/>
      <c r="K131" s="355"/>
      <c r="L131" s="355"/>
      <c r="M131" s="355"/>
      <c r="N131" s="355"/>
      <c r="O131" s="355"/>
      <c r="P131" s="355"/>
      <c r="Q131" s="355"/>
      <c r="AQ131" s="407"/>
      <c r="AR131" s="408"/>
      <c r="AS131" s="407"/>
      <c r="AT131" s="408"/>
      <c r="AU131" s="407"/>
      <c r="AV131" s="407"/>
      <c r="AW131" s="407"/>
      <c r="AX131" s="407"/>
      <c r="AY131" s="407"/>
      <c r="AZ131" s="407"/>
      <c r="BB131" s="407"/>
      <c r="BC131" s="407"/>
      <c r="BD131" s="407"/>
      <c r="BE131" s="407"/>
      <c r="BF131" s="407"/>
      <c r="BG131" s="407"/>
      <c r="BH131" s="407"/>
      <c r="BI131" s="407"/>
      <c r="BJ131" s="407"/>
      <c r="BK131" s="407"/>
      <c r="BM131" s="407"/>
      <c r="BN131" s="408"/>
      <c r="BO131" s="407"/>
      <c r="BP131" s="408"/>
      <c r="BQ131" s="407"/>
      <c r="BR131" s="407"/>
      <c r="BS131" s="407"/>
      <c r="BT131" s="407"/>
      <c r="BU131" s="407"/>
      <c r="BW131" s="407"/>
      <c r="BX131" s="407"/>
      <c r="BY131" s="407"/>
      <c r="BZ131" s="407"/>
      <c r="CA131" s="407"/>
      <c r="CB131" s="407"/>
      <c r="CC131" s="407"/>
      <c r="CD131" s="407"/>
      <c r="CE131" s="407"/>
      <c r="CG131" s="407"/>
      <c r="CH131" s="407"/>
      <c r="CI131" s="407"/>
      <c r="CJ131" s="407"/>
      <c r="CK131" s="407"/>
      <c r="CM131" s="407"/>
      <c r="CN131" s="407"/>
      <c r="CO131" s="407"/>
      <c r="CP131" s="407"/>
      <c r="CQ131" s="407"/>
      <c r="CS131" s="407"/>
      <c r="CT131" s="407"/>
      <c r="CU131" s="407"/>
      <c r="CV131" s="407"/>
      <c r="CW131" s="407"/>
      <c r="CY131" s="355"/>
      <c r="CZ131" s="355"/>
      <c r="DA131" s="355"/>
      <c r="DB131" s="355"/>
      <c r="DC131" s="355"/>
      <c r="DD131" s="355"/>
      <c r="DE131" s="355"/>
      <c r="DF131" s="355"/>
      <c r="DG131" s="355"/>
      <c r="DH131" s="355"/>
      <c r="DI131" s="355"/>
      <c r="DJ131" s="355"/>
      <c r="DK131" s="356"/>
      <c r="DL131" s="355"/>
      <c r="DM131" s="355"/>
      <c r="DO131" s="355"/>
      <c r="DP131" s="355"/>
      <c r="DQ131" s="355"/>
      <c r="DR131" s="355"/>
      <c r="DS131" s="355"/>
      <c r="DT131" s="355"/>
      <c r="DU131" s="355"/>
      <c r="DV131" s="355"/>
      <c r="DW131" s="355"/>
      <c r="DX131" s="355"/>
      <c r="DY131" s="355"/>
      <c r="DZ131" s="355"/>
      <c r="EA131" s="356"/>
      <c r="EB131" s="355"/>
      <c r="EC131" s="355"/>
      <c r="EE131" s="407"/>
      <c r="EF131" s="407"/>
      <c r="EG131" s="407"/>
      <c r="EH131" s="407"/>
      <c r="EI131" s="407"/>
      <c r="EK131" s="407"/>
      <c r="EL131" s="408"/>
      <c r="EM131" s="407"/>
      <c r="EN131" s="407"/>
      <c r="EO131" s="407"/>
      <c r="EP131" s="407"/>
      <c r="EQ131" s="407"/>
      <c r="ES131" s="407"/>
      <c r="ET131" s="407"/>
      <c r="EU131" s="407"/>
      <c r="EV131" s="407"/>
      <c r="EW131" s="407"/>
      <c r="EY131" s="407"/>
      <c r="EZ131" s="407"/>
      <c r="FA131" s="407"/>
      <c r="FB131" s="407"/>
      <c r="FC131" s="407"/>
    </row>
    <row r="132" spans="1:159" x14ac:dyDescent="0.25">
      <c r="A132" s="198"/>
      <c r="B132" s="355"/>
      <c r="C132" s="355"/>
      <c r="D132" s="355"/>
      <c r="E132" s="355"/>
      <c r="F132" s="355"/>
      <c r="G132" s="355"/>
      <c r="H132" s="355"/>
      <c r="I132" s="355"/>
      <c r="J132" s="355"/>
      <c r="K132" s="355"/>
      <c r="L132" s="355"/>
      <c r="M132" s="355"/>
      <c r="N132" s="355"/>
      <c r="O132" s="355"/>
      <c r="P132" s="355"/>
      <c r="Q132" s="355"/>
      <c r="AQ132" s="407"/>
      <c r="AR132" s="408"/>
      <c r="AS132" s="407"/>
      <c r="AT132" s="408"/>
      <c r="AU132" s="407"/>
      <c r="AV132" s="407"/>
      <c r="AW132" s="407"/>
      <c r="AX132" s="407"/>
      <c r="AY132" s="407"/>
      <c r="AZ132" s="407"/>
      <c r="BB132" s="407"/>
      <c r="BC132" s="407"/>
      <c r="BD132" s="407"/>
      <c r="BE132" s="407"/>
      <c r="BF132" s="407"/>
      <c r="BG132" s="407"/>
      <c r="BH132" s="407"/>
      <c r="BI132" s="407"/>
      <c r="BJ132" s="407"/>
      <c r="BK132" s="407"/>
      <c r="BM132" s="407"/>
      <c r="BN132" s="408"/>
      <c r="BO132" s="407"/>
      <c r="BP132" s="408"/>
      <c r="BQ132" s="407"/>
      <c r="BR132" s="407"/>
      <c r="BS132" s="407"/>
      <c r="BT132" s="407"/>
      <c r="BU132" s="407"/>
      <c r="BW132" s="407"/>
      <c r="BX132" s="407"/>
      <c r="BY132" s="407"/>
      <c r="BZ132" s="407"/>
      <c r="CA132" s="407"/>
      <c r="CB132" s="407"/>
      <c r="CC132" s="407"/>
      <c r="CD132" s="407"/>
      <c r="CE132" s="407"/>
      <c r="CG132" s="407"/>
      <c r="CH132" s="407"/>
      <c r="CI132" s="407"/>
      <c r="CJ132" s="407"/>
      <c r="CK132" s="407"/>
      <c r="CM132" s="407"/>
      <c r="CN132" s="407"/>
      <c r="CO132" s="407"/>
      <c r="CP132" s="407"/>
      <c r="CQ132" s="407"/>
      <c r="CS132" s="407"/>
      <c r="CT132" s="407"/>
      <c r="CU132" s="407"/>
      <c r="CV132" s="407"/>
      <c r="CW132" s="407"/>
      <c r="CY132" s="355"/>
      <c r="CZ132" s="355"/>
      <c r="DA132" s="355"/>
      <c r="DB132" s="355"/>
      <c r="DC132" s="355"/>
      <c r="DD132" s="355"/>
      <c r="DE132" s="355"/>
      <c r="DF132" s="355"/>
      <c r="DG132" s="355"/>
      <c r="DH132" s="355"/>
      <c r="DI132" s="355"/>
      <c r="DJ132" s="355"/>
      <c r="DK132" s="356"/>
      <c r="DL132" s="355"/>
      <c r="DM132" s="355"/>
      <c r="DO132" s="355"/>
      <c r="DP132" s="355"/>
      <c r="DQ132" s="355"/>
      <c r="DR132" s="355"/>
      <c r="DS132" s="355"/>
      <c r="DT132" s="355"/>
      <c r="DU132" s="355"/>
      <c r="DV132" s="355"/>
      <c r="DW132" s="355"/>
      <c r="DX132" s="355"/>
      <c r="DY132" s="355"/>
      <c r="DZ132" s="355"/>
      <c r="EA132" s="356"/>
      <c r="EB132" s="355"/>
      <c r="EC132" s="355"/>
      <c r="EE132" s="407"/>
      <c r="EF132" s="407"/>
      <c r="EG132" s="407"/>
      <c r="EH132" s="407"/>
      <c r="EI132" s="407"/>
      <c r="EK132" s="407"/>
      <c r="EL132" s="408"/>
      <c r="EM132" s="407"/>
      <c r="EN132" s="407"/>
      <c r="EO132" s="407"/>
      <c r="EP132" s="407"/>
      <c r="EQ132" s="407"/>
      <c r="ES132" s="407"/>
      <c r="ET132" s="407"/>
      <c r="EU132" s="407"/>
      <c r="EV132" s="407"/>
      <c r="EW132" s="407"/>
      <c r="EY132" s="407"/>
      <c r="EZ132" s="407"/>
      <c r="FA132" s="407"/>
      <c r="FB132" s="407"/>
      <c r="FC132" s="407"/>
    </row>
    <row r="133" spans="1:159" x14ac:dyDescent="0.25">
      <c r="A133" s="198"/>
      <c r="B133" s="355"/>
      <c r="C133" s="355"/>
      <c r="D133" s="355"/>
      <c r="E133" s="355"/>
      <c r="F133" s="355"/>
      <c r="G133" s="355"/>
      <c r="H133" s="355"/>
      <c r="I133" s="355"/>
      <c r="J133" s="355"/>
      <c r="K133" s="355"/>
      <c r="L133" s="355"/>
      <c r="M133" s="355"/>
      <c r="N133" s="355"/>
      <c r="O133" s="355"/>
      <c r="P133" s="355"/>
      <c r="Q133" s="355"/>
      <c r="AQ133" s="407"/>
      <c r="AR133" s="408"/>
      <c r="AS133" s="407"/>
      <c r="AT133" s="408"/>
      <c r="AU133" s="407"/>
      <c r="AV133" s="407"/>
      <c r="AW133" s="407"/>
      <c r="AX133" s="407"/>
      <c r="AY133" s="407"/>
      <c r="AZ133" s="407"/>
      <c r="BB133" s="407"/>
      <c r="BC133" s="407"/>
      <c r="BD133" s="407"/>
      <c r="BE133" s="407"/>
      <c r="BF133" s="407"/>
      <c r="BG133" s="407"/>
      <c r="BH133" s="407"/>
      <c r="BI133" s="407"/>
      <c r="BJ133" s="407"/>
      <c r="BK133" s="407"/>
      <c r="BM133" s="407"/>
      <c r="BN133" s="408"/>
      <c r="BO133" s="407"/>
      <c r="BP133" s="408"/>
      <c r="BQ133" s="407"/>
      <c r="BR133" s="407"/>
      <c r="BS133" s="407"/>
      <c r="BT133" s="407"/>
      <c r="BU133" s="407"/>
      <c r="BW133" s="407"/>
      <c r="BX133" s="407"/>
      <c r="BY133" s="407"/>
      <c r="BZ133" s="407"/>
      <c r="CA133" s="407"/>
      <c r="CB133" s="407"/>
      <c r="CC133" s="407"/>
      <c r="CD133" s="407"/>
      <c r="CE133" s="407"/>
      <c r="CG133" s="407"/>
      <c r="CH133" s="407"/>
      <c r="CI133" s="407"/>
      <c r="CJ133" s="407"/>
      <c r="CK133" s="407"/>
      <c r="CM133" s="407"/>
      <c r="CN133" s="407"/>
      <c r="CO133" s="407"/>
      <c r="CP133" s="407"/>
      <c r="CQ133" s="407"/>
      <c r="CS133" s="407"/>
      <c r="CT133" s="407"/>
      <c r="CU133" s="407"/>
      <c r="CV133" s="407"/>
      <c r="CW133" s="407"/>
      <c r="CY133" s="355"/>
      <c r="CZ133" s="355"/>
      <c r="DA133" s="355"/>
      <c r="DB133" s="355"/>
      <c r="DC133" s="355"/>
      <c r="DD133" s="355"/>
      <c r="DE133" s="355"/>
      <c r="DF133" s="355"/>
      <c r="DG133" s="355"/>
      <c r="DH133" s="355"/>
      <c r="DI133" s="355"/>
      <c r="DJ133" s="355"/>
      <c r="DK133" s="356"/>
      <c r="DL133" s="355"/>
      <c r="DM133" s="355"/>
      <c r="DO133" s="355"/>
      <c r="DP133" s="355"/>
      <c r="DQ133" s="355"/>
      <c r="DR133" s="355"/>
      <c r="DS133" s="355"/>
      <c r="DT133" s="355"/>
      <c r="DU133" s="355"/>
      <c r="DV133" s="355"/>
      <c r="DW133" s="355"/>
      <c r="DX133" s="355"/>
      <c r="DY133" s="355"/>
      <c r="DZ133" s="355"/>
      <c r="EA133" s="356"/>
      <c r="EB133" s="355"/>
      <c r="EC133" s="355"/>
      <c r="EE133" s="407"/>
      <c r="EF133" s="407"/>
      <c r="EG133" s="407"/>
      <c r="EH133" s="407"/>
      <c r="EI133" s="407"/>
      <c r="EK133" s="407"/>
      <c r="EL133" s="408"/>
      <c r="EM133" s="407"/>
      <c r="EN133" s="407"/>
      <c r="EO133" s="407"/>
      <c r="EP133" s="407"/>
      <c r="EQ133" s="407"/>
      <c r="ES133" s="407"/>
      <c r="ET133" s="407"/>
      <c r="EU133" s="407"/>
      <c r="EV133" s="407"/>
      <c r="EW133" s="407"/>
      <c r="EY133" s="407"/>
      <c r="EZ133" s="407"/>
      <c r="FA133" s="407"/>
      <c r="FB133" s="407"/>
      <c r="FC133" s="407"/>
    </row>
    <row r="134" spans="1:159" x14ac:dyDescent="0.25">
      <c r="A134" s="198"/>
      <c r="B134" s="355"/>
      <c r="C134" s="355"/>
      <c r="D134" s="355"/>
      <c r="E134" s="355"/>
      <c r="F134" s="355"/>
      <c r="G134" s="355"/>
      <c r="H134" s="355"/>
      <c r="I134" s="355"/>
      <c r="J134" s="355"/>
      <c r="K134" s="355"/>
      <c r="L134" s="355"/>
      <c r="M134" s="355"/>
      <c r="N134" s="355"/>
      <c r="O134" s="355"/>
      <c r="P134" s="355"/>
      <c r="Q134" s="355"/>
      <c r="AQ134" s="407"/>
      <c r="AR134" s="408"/>
      <c r="AS134" s="407"/>
      <c r="AT134" s="408"/>
      <c r="AU134" s="407"/>
      <c r="AV134" s="407"/>
      <c r="AW134" s="407"/>
      <c r="AX134" s="407"/>
      <c r="AY134" s="407"/>
      <c r="AZ134" s="407"/>
      <c r="BB134" s="407"/>
      <c r="BC134" s="407"/>
      <c r="BD134" s="407"/>
      <c r="BE134" s="407"/>
      <c r="BF134" s="407"/>
      <c r="BG134" s="407"/>
      <c r="BH134" s="407"/>
      <c r="BI134" s="407"/>
      <c r="BJ134" s="407"/>
      <c r="BK134" s="407"/>
      <c r="BM134" s="407"/>
      <c r="BN134" s="408"/>
      <c r="BO134" s="407"/>
      <c r="BP134" s="408"/>
      <c r="BQ134" s="407"/>
      <c r="BR134" s="407"/>
      <c r="BS134" s="407"/>
      <c r="BT134" s="407"/>
      <c r="BU134" s="407"/>
      <c r="BW134" s="407"/>
      <c r="BX134" s="407"/>
      <c r="BY134" s="407"/>
      <c r="BZ134" s="407"/>
      <c r="CA134" s="407"/>
      <c r="CB134" s="407"/>
      <c r="CC134" s="407"/>
      <c r="CD134" s="407"/>
      <c r="CE134" s="407"/>
      <c r="CG134" s="407"/>
      <c r="CH134" s="407"/>
      <c r="CI134" s="407"/>
      <c r="CJ134" s="407"/>
      <c r="CK134" s="407"/>
      <c r="CM134" s="407"/>
      <c r="CN134" s="407"/>
      <c r="CO134" s="407"/>
      <c r="CP134" s="407"/>
      <c r="CQ134" s="407"/>
      <c r="CS134" s="407"/>
      <c r="CT134" s="407"/>
      <c r="CU134" s="407"/>
      <c r="CV134" s="407"/>
      <c r="CW134" s="407"/>
      <c r="CY134" s="355"/>
      <c r="CZ134" s="355"/>
      <c r="DA134" s="355"/>
      <c r="DB134" s="355"/>
      <c r="DC134" s="355"/>
      <c r="DD134" s="355"/>
      <c r="DE134" s="355"/>
      <c r="DF134" s="355"/>
      <c r="DG134" s="355"/>
      <c r="DH134" s="355"/>
      <c r="DI134" s="355"/>
      <c r="DJ134" s="355"/>
      <c r="DK134" s="356"/>
      <c r="DL134" s="355"/>
      <c r="DM134" s="355"/>
      <c r="DO134" s="355"/>
      <c r="DP134" s="355"/>
      <c r="DQ134" s="355"/>
      <c r="DR134" s="355"/>
      <c r="DS134" s="355"/>
      <c r="DT134" s="355"/>
      <c r="DU134" s="355"/>
      <c r="DV134" s="355"/>
      <c r="DW134" s="355"/>
      <c r="DX134" s="355"/>
      <c r="DY134" s="355"/>
      <c r="DZ134" s="355"/>
      <c r="EA134" s="356"/>
      <c r="EB134" s="355"/>
      <c r="EC134" s="355"/>
      <c r="EE134" s="407"/>
      <c r="EF134" s="407"/>
      <c r="EG134" s="407"/>
      <c r="EH134" s="407"/>
      <c r="EI134" s="407"/>
      <c r="EK134" s="407"/>
      <c r="EL134" s="408"/>
      <c r="EM134" s="407"/>
      <c r="EN134" s="407"/>
      <c r="EO134" s="407"/>
      <c r="EP134" s="407"/>
      <c r="EQ134" s="407"/>
      <c r="ES134" s="407"/>
      <c r="ET134" s="407"/>
      <c r="EU134" s="407"/>
      <c r="EV134" s="407"/>
      <c r="EW134" s="407"/>
      <c r="EY134" s="407"/>
      <c r="EZ134" s="407"/>
      <c r="FA134" s="407"/>
      <c r="FB134" s="407"/>
      <c r="FC134" s="407"/>
    </row>
    <row r="135" spans="1:159" x14ac:dyDescent="0.25">
      <c r="A135" s="198"/>
      <c r="B135" s="355"/>
      <c r="C135" s="355"/>
      <c r="D135" s="355"/>
      <c r="E135" s="355"/>
      <c r="F135" s="355"/>
      <c r="G135" s="355"/>
      <c r="H135" s="355"/>
      <c r="I135" s="355"/>
      <c r="J135" s="355"/>
      <c r="K135" s="355"/>
      <c r="L135" s="355"/>
      <c r="M135" s="355"/>
      <c r="N135" s="355"/>
      <c r="O135" s="355"/>
      <c r="P135" s="355"/>
      <c r="Q135" s="355"/>
      <c r="AQ135" s="407"/>
      <c r="AR135" s="408"/>
      <c r="AS135" s="407"/>
      <c r="AT135" s="408"/>
      <c r="AU135" s="407"/>
      <c r="AV135" s="407"/>
      <c r="AW135" s="407"/>
      <c r="AX135" s="407"/>
      <c r="AY135" s="407"/>
      <c r="AZ135" s="407"/>
      <c r="BB135" s="407"/>
      <c r="BC135" s="407"/>
      <c r="BD135" s="407"/>
      <c r="BE135" s="407"/>
      <c r="BF135" s="407"/>
      <c r="BG135" s="407"/>
      <c r="BH135" s="407"/>
      <c r="BI135" s="407"/>
      <c r="BJ135" s="407"/>
      <c r="BK135" s="407"/>
      <c r="BM135" s="407"/>
      <c r="BN135" s="408"/>
      <c r="BO135" s="407"/>
      <c r="BP135" s="408"/>
      <c r="BQ135" s="407"/>
      <c r="BR135" s="407"/>
      <c r="BS135" s="407"/>
      <c r="BT135" s="407"/>
      <c r="BU135" s="407"/>
      <c r="BW135" s="407"/>
      <c r="BX135" s="407"/>
      <c r="BY135" s="407"/>
      <c r="BZ135" s="407"/>
      <c r="CA135" s="407"/>
      <c r="CB135" s="407"/>
      <c r="CC135" s="407"/>
      <c r="CD135" s="407"/>
      <c r="CE135" s="407"/>
      <c r="CG135" s="407"/>
      <c r="CH135" s="407"/>
      <c r="CI135" s="407"/>
      <c r="CJ135" s="407"/>
      <c r="CK135" s="407"/>
      <c r="CM135" s="407"/>
      <c r="CN135" s="407"/>
      <c r="CO135" s="407"/>
      <c r="CP135" s="407"/>
      <c r="CQ135" s="407"/>
      <c r="CS135" s="407"/>
      <c r="CT135" s="407"/>
      <c r="CU135" s="407"/>
      <c r="CV135" s="407"/>
      <c r="CW135" s="407"/>
      <c r="CY135" s="355"/>
      <c r="CZ135" s="355"/>
      <c r="DA135" s="355"/>
      <c r="DB135" s="355"/>
      <c r="DC135" s="355"/>
      <c r="DD135" s="355"/>
      <c r="DE135" s="355"/>
      <c r="DF135" s="355"/>
      <c r="DG135" s="355"/>
      <c r="DH135" s="355"/>
      <c r="DI135" s="355"/>
      <c r="DJ135" s="355"/>
      <c r="DK135" s="356"/>
      <c r="DL135" s="355"/>
      <c r="DM135" s="355"/>
      <c r="DO135" s="355"/>
      <c r="DP135" s="355"/>
      <c r="DQ135" s="355"/>
      <c r="DR135" s="355"/>
      <c r="DS135" s="355"/>
      <c r="DT135" s="355"/>
      <c r="DU135" s="355"/>
      <c r="DV135" s="355"/>
      <c r="DW135" s="355"/>
      <c r="DX135" s="355"/>
      <c r="DY135" s="355"/>
      <c r="DZ135" s="355"/>
      <c r="EA135" s="356"/>
      <c r="EB135" s="355"/>
      <c r="EC135" s="355"/>
      <c r="EE135" s="407"/>
      <c r="EF135" s="407"/>
      <c r="EG135" s="407"/>
      <c r="EH135" s="407"/>
      <c r="EI135" s="407"/>
      <c r="EK135" s="407"/>
      <c r="EL135" s="408"/>
      <c r="EM135" s="407"/>
      <c r="EN135" s="407"/>
      <c r="EO135" s="407"/>
      <c r="EP135" s="407"/>
      <c r="EQ135" s="407"/>
      <c r="ES135" s="407"/>
      <c r="ET135" s="407"/>
      <c r="EU135" s="407"/>
      <c r="EV135" s="407"/>
      <c r="EW135" s="407"/>
      <c r="EY135" s="407"/>
      <c r="EZ135" s="407"/>
      <c r="FA135" s="407"/>
      <c r="FB135" s="407"/>
      <c r="FC135" s="407"/>
    </row>
    <row r="136" spans="1:159" x14ac:dyDescent="0.25">
      <c r="A136" s="198"/>
      <c r="B136" s="355"/>
      <c r="C136" s="355"/>
      <c r="D136" s="355"/>
      <c r="E136" s="355"/>
      <c r="F136" s="355"/>
      <c r="G136" s="355"/>
      <c r="H136" s="355"/>
      <c r="I136" s="355"/>
      <c r="J136" s="355"/>
      <c r="K136" s="355"/>
      <c r="L136" s="355"/>
      <c r="M136" s="355"/>
      <c r="N136" s="355"/>
      <c r="O136" s="355"/>
      <c r="P136" s="355"/>
      <c r="Q136" s="355"/>
      <c r="AQ136" s="407"/>
      <c r="AR136" s="408"/>
      <c r="AS136" s="407"/>
      <c r="AT136" s="408"/>
      <c r="AU136" s="407"/>
      <c r="AV136" s="407"/>
      <c r="AW136" s="407"/>
      <c r="AX136" s="407"/>
      <c r="AY136" s="407"/>
      <c r="AZ136" s="407"/>
      <c r="BB136" s="407"/>
      <c r="BC136" s="407"/>
      <c r="BD136" s="407"/>
      <c r="BE136" s="407"/>
      <c r="BF136" s="407"/>
      <c r="BG136" s="407"/>
      <c r="BH136" s="407"/>
      <c r="BI136" s="407"/>
      <c r="BJ136" s="407"/>
      <c r="BK136" s="407"/>
      <c r="BM136" s="407"/>
      <c r="BN136" s="408"/>
      <c r="BO136" s="407"/>
      <c r="BP136" s="408"/>
      <c r="BQ136" s="407"/>
      <c r="BR136" s="407"/>
      <c r="BS136" s="407"/>
      <c r="BT136" s="407"/>
      <c r="BU136" s="407"/>
      <c r="BW136" s="407"/>
      <c r="BX136" s="407"/>
      <c r="BY136" s="407"/>
      <c r="BZ136" s="407"/>
      <c r="CA136" s="407"/>
      <c r="CB136" s="407"/>
      <c r="CC136" s="407"/>
      <c r="CD136" s="407"/>
      <c r="CE136" s="407"/>
      <c r="CG136" s="407"/>
      <c r="CH136" s="407"/>
      <c r="CI136" s="407"/>
      <c r="CJ136" s="407"/>
      <c r="CK136" s="407"/>
      <c r="CM136" s="407"/>
      <c r="CN136" s="407"/>
      <c r="CO136" s="407"/>
      <c r="CP136" s="407"/>
      <c r="CQ136" s="407"/>
      <c r="CS136" s="407"/>
      <c r="CT136" s="407"/>
      <c r="CU136" s="407"/>
      <c r="CV136" s="407"/>
      <c r="CW136" s="407"/>
      <c r="CY136" s="355"/>
      <c r="CZ136" s="355"/>
      <c r="DA136" s="355"/>
      <c r="DB136" s="355"/>
      <c r="DC136" s="355"/>
      <c r="DD136" s="355"/>
      <c r="DE136" s="355"/>
      <c r="DF136" s="355"/>
      <c r="DG136" s="355"/>
      <c r="DH136" s="355"/>
      <c r="DI136" s="355"/>
      <c r="DJ136" s="355"/>
      <c r="DK136" s="356"/>
      <c r="DL136" s="355"/>
      <c r="DM136" s="355"/>
      <c r="DO136" s="355"/>
      <c r="DP136" s="355"/>
      <c r="DQ136" s="355"/>
      <c r="DR136" s="355"/>
      <c r="DS136" s="355"/>
      <c r="DT136" s="355"/>
      <c r="DU136" s="355"/>
      <c r="DV136" s="355"/>
      <c r="DW136" s="355"/>
      <c r="DX136" s="355"/>
      <c r="DY136" s="355"/>
      <c r="DZ136" s="355"/>
      <c r="EA136" s="356"/>
      <c r="EB136" s="355"/>
      <c r="EC136" s="355"/>
      <c r="EE136" s="407"/>
      <c r="EF136" s="407"/>
      <c r="EG136" s="407"/>
      <c r="EH136" s="407"/>
      <c r="EI136" s="407"/>
      <c r="EK136" s="407"/>
      <c r="EL136" s="408"/>
      <c r="EM136" s="407"/>
      <c r="EN136" s="407"/>
      <c r="EO136" s="407"/>
      <c r="EP136" s="407"/>
      <c r="EQ136" s="407"/>
      <c r="ES136" s="407"/>
      <c r="ET136" s="407"/>
      <c r="EU136" s="407"/>
      <c r="EV136" s="407"/>
      <c r="EW136" s="407"/>
      <c r="EY136" s="407"/>
      <c r="EZ136" s="407"/>
      <c r="FA136" s="407"/>
      <c r="FB136" s="407"/>
      <c r="FC136" s="407"/>
    </row>
    <row r="137" spans="1:159" x14ac:dyDescent="0.25">
      <c r="A137" s="198"/>
      <c r="B137" s="355"/>
      <c r="C137" s="355"/>
      <c r="D137" s="355"/>
      <c r="E137" s="355"/>
      <c r="F137" s="355"/>
      <c r="G137" s="355"/>
      <c r="H137" s="355"/>
      <c r="I137" s="355"/>
      <c r="J137" s="355"/>
      <c r="K137" s="355"/>
      <c r="L137" s="355"/>
      <c r="M137" s="355"/>
      <c r="N137" s="355"/>
      <c r="O137" s="355"/>
      <c r="P137" s="355"/>
      <c r="Q137" s="355"/>
      <c r="AQ137" s="407"/>
      <c r="AR137" s="408"/>
      <c r="AS137" s="407"/>
      <c r="AT137" s="408"/>
      <c r="AU137" s="407"/>
      <c r="AV137" s="407"/>
      <c r="AW137" s="407"/>
      <c r="AX137" s="407"/>
      <c r="AY137" s="407"/>
      <c r="AZ137" s="407"/>
      <c r="BB137" s="407"/>
      <c r="BC137" s="407"/>
      <c r="BD137" s="407"/>
      <c r="BE137" s="407"/>
      <c r="BF137" s="407"/>
      <c r="BG137" s="407"/>
      <c r="BH137" s="407"/>
      <c r="BI137" s="407"/>
      <c r="BJ137" s="407"/>
      <c r="BK137" s="407"/>
      <c r="BM137" s="407"/>
      <c r="BN137" s="408"/>
      <c r="BO137" s="407"/>
      <c r="BP137" s="408"/>
      <c r="BQ137" s="407"/>
      <c r="BR137" s="407"/>
      <c r="BS137" s="407"/>
      <c r="BT137" s="407"/>
      <c r="BU137" s="407"/>
      <c r="BW137" s="407"/>
      <c r="BX137" s="407"/>
      <c r="BY137" s="407"/>
      <c r="BZ137" s="407"/>
      <c r="CA137" s="407"/>
      <c r="CB137" s="407"/>
      <c r="CC137" s="407"/>
      <c r="CD137" s="407"/>
      <c r="CE137" s="407"/>
      <c r="CG137" s="407"/>
      <c r="CH137" s="407"/>
      <c r="CI137" s="407"/>
      <c r="CJ137" s="407"/>
      <c r="CK137" s="407"/>
      <c r="CM137" s="407"/>
      <c r="CN137" s="407"/>
      <c r="CO137" s="407"/>
      <c r="CP137" s="407"/>
      <c r="CQ137" s="407"/>
      <c r="CS137" s="407"/>
      <c r="CT137" s="407"/>
      <c r="CU137" s="407"/>
      <c r="CV137" s="407"/>
      <c r="CW137" s="407"/>
      <c r="CY137" s="355"/>
      <c r="CZ137" s="355"/>
      <c r="DA137" s="355"/>
      <c r="DB137" s="355"/>
      <c r="DC137" s="355"/>
      <c r="DD137" s="355"/>
      <c r="DE137" s="355"/>
      <c r="DF137" s="355"/>
      <c r="DG137" s="355"/>
      <c r="DH137" s="355"/>
      <c r="DI137" s="355"/>
      <c r="DJ137" s="355"/>
      <c r="DK137" s="356"/>
      <c r="DL137" s="355"/>
      <c r="DM137" s="355"/>
      <c r="DO137" s="355"/>
      <c r="DP137" s="355"/>
      <c r="DQ137" s="355"/>
      <c r="DR137" s="355"/>
      <c r="DS137" s="355"/>
      <c r="DT137" s="355"/>
      <c r="DU137" s="355"/>
      <c r="DV137" s="355"/>
      <c r="DW137" s="355"/>
      <c r="DX137" s="355"/>
      <c r="DY137" s="355"/>
      <c r="DZ137" s="355"/>
      <c r="EA137" s="356"/>
      <c r="EB137" s="355"/>
      <c r="EC137" s="355"/>
      <c r="EE137" s="407"/>
      <c r="EF137" s="407"/>
      <c r="EG137" s="407"/>
      <c r="EH137" s="407"/>
      <c r="EI137" s="407"/>
      <c r="EK137" s="407"/>
      <c r="EL137" s="408"/>
      <c r="EM137" s="407"/>
      <c r="EN137" s="407"/>
      <c r="EO137" s="407"/>
      <c r="EP137" s="407"/>
      <c r="EQ137" s="407"/>
      <c r="ES137" s="407"/>
      <c r="ET137" s="407"/>
      <c r="EU137" s="407"/>
      <c r="EV137" s="407"/>
      <c r="EW137" s="407"/>
      <c r="EY137" s="407"/>
      <c r="EZ137" s="407"/>
      <c r="FA137" s="407"/>
      <c r="FB137" s="407"/>
      <c r="FC137" s="407"/>
    </row>
    <row r="138" spans="1:159" x14ac:dyDescent="0.25">
      <c r="A138" s="198"/>
      <c r="B138" s="355"/>
      <c r="C138" s="355"/>
      <c r="D138" s="355"/>
      <c r="E138" s="355"/>
      <c r="F138" s="355"/>
      <c r="G138" s="355"/>
      <c r="H138" s="355"/>
      <c r="I138" s="355"/>
      <c r="J138" s="355"/>
      <c r="K138" s="355"/>
      <c r="L138" s="355"/>
      <c r="M138" s="355"/>
      <c r="N138" s="355"/>
      <c r="O138" s="355"/>
      <c r="P138" s="355"/>
      <c r="Q138" s="355"/>
      <c r="AQ138" s="407"/>
      <c r="AR138" s="408"/>
      <c r="AS138" s="407"/>
      <c r="AT138" s="408"/>
      <c r="AU138" s="407"/>
      <c r="AV138" s="407"/>
      <c r="AW138" s="407"/>
      <c r="AX138" s="407"/>
      <c r="AY138" s="407"/>
      <c r="AZ138" s="407"/>
      <c r="BB138" s="407"/>
      <c r="BC138" s="407"/>
      <c r="BD138" s="407"/>
      <c r="BE138" s="407"/>
      <c r="BF138" s="407"/>
      <c r="BG138" s="407"/>
      <c r="BH138" s="407"/>
      <c r="BI138" s="407"/>
      <c r="BJ138" s="407"/>
      <c r="BK138" s="407"/>
      <c r="BM138" s="407"/>
      <c r="BN138" s="408"/>
      <c r="BO138" s="407"/>
      <c r="BP138" s="408"/>
      <c r="BQ138" s="407"/>
      <c r="BR138" s="407"/>
      <c r="BS138" s="407"/>
      <c r="BT138" s="407"/>
      <c r="BU138" s="407"/>
      <c r="BW138" s="407"/>
      <c r="BX138" s="407"/>
      <c r="BY138" s="407"/>
      <c r="BZ138" s="407"/>
      <c r="CA138" s="407"/>
      <c r="CB138" s="407"/>
      <c r="CC138" s="407"/>
      <c r="CD138" s="407"/>
      <c r="CE138" s="407"/>
      <c r="CG138" s="407"/>
      <c r="CH138" s="407"/>
      <c r="CI138" s="407"/>
      <c r="CJ138" s="407"/>
      <c r="CK138" s="407"/>
      <c r="CM138" s="407"/>
      <c r="CN138" s="407"/>
      <c r="CO138" s="407"/>
      <c r="CP138" s="407"/>
      <c r="CQ138" s="407"/>
      <c r="CS138" s="407"/>
      <c r="CT138" s="407"/>
      <c r="CU138" s="407"/>
      <c r="CV138" s="407"/>
      <c r="CW138" s="407"/>
      <c r="CY138" s="355"/>
      <c r="CZ138" s="355"/>
      <c r="DA138" s="355"/>
      <c r="DB138" s="355"/>
      <c r="DC138" s="355"/>
      <c r="DD138" s="355"/>
      <c r="DE138" s="355"/>
      <c r="DF138" s="355"/>
      <c r="DG138" s="355"/>
      <c r="DH138" s="355"/>
      <c r="DI138" s="355"/>
      <c r="DJ138" s="355"/>
      <c r="DK138" s="356"/>
      <c r="DL138" s="355"/>
      <c r="DM138" s="355"/>
      <c r="DO138" s="355"/>
      <c r="DP138" s="355"/>
      <c r="DQ138" s="355"/>
      <c r="DR138" s="355"/>
      <c r="DS138" s="355"/>
      <c r="DT138" s="355"/>
      <c r="DU138" s="355"/>
      <c r="DV138" s="355"/>
      <c r="DW138" s="355"/>
      <c r="DX138" s="355"/>
      <c r="DY138" s="355"/>
      <c r="DZ138" s="355"/>
      <c r="EA138" s="356"/>
      <c r="EB138" s="355"/>
      <c r="EC138" s="355"/>
      <c r="EE138" s="407"/>
      <c r="EF138" s="407"/>
      <c r="EG138" s="407"/>
      <c r="EH138" s="407"/>
      <c r="EI138" s="407"/>
      <c r="EK138" s="407"/>
      <c r="EL138" s="408"/>
      <c r="EM138" s="407"/>
      <c r="EN138" s="407"/>
      <c r="EO138" s="407"/>
      <c r="EP138" s="407"/>
      <c r="EQ138" s="407"/>
      <c r="ES138" s="407"/>
      <c r="ET138" s="407"/>
      <c r="EU138" s="407"/>
      <c r="EV138" s="407"/>
      <c r="EW138" s="407"/>
      <c r="EY138" s="407"/>
      <c r="EZ138" s="407"/>
      <c r="FA138" s="407"/>
      <c r="FB138" s="407"/>
      <c r="FC138" s="407"/>
    </row>
    <row r="139" spans="1:159" x14ac:dyDescent="0.25">
      <c r="A139" s="198"/>
      <c r="B139" s="355"/>
      <c r="C139" s="355"/>
      <c r="D139" s="355"/>
      <c r="E139" s="355"/>
      <c r="F139" s="355"/>
      <c r="G139" s="355"/>
      <c r="H139" s="355"/>
      <c r="I139" s="355"/>
      <c r="J139" s="355"/>
      <c r="K139" s="355"/>
      <c r="L139" s="355"/>
      <c r="M139" s="355"/>
      <c r="N139" s="355"/>
      <c r="O139" s="355"/>
      <c r="P139" s="355"/>
      <c r="Q139" s="355"/>
      <c r="AQ139" s="407"/>
      <c r="AR139" s="408"/>
      <c r="AS139" s="407"/>
      <c r="AT139" s="408"/>
      <c r="AU139" s="407"/>
      <c r="AV139" s="407"/>
      <c r="AW139" s="407"/>
      <c r="AX139" s="407"/>
      <c r="AY139" s="407"/>
      <c r="AZ139" s="407"/>
      <c r="BB139" s="407"/>
      <c r="BC139" s="407"/>
      <c r="BD139" s="407"/>
      <c r="BE139" s="407"/>
      <c r="BF139" s="407"/>
      <c r="BG139" s="407"/>
      <c r="BH139" s="407"/>
      <c r="BI139" s="407"/>
      <c r="BJ139" s="407"/>
      <c r="BK139" s="407"/>
      <c r="BM139" s="407"/>
      <c r="BN139" s="408"/>
      <c r="BO139" s="407"/>
      <c r="BP139" s="408"/>
      <c r="BQ139" s="407"/>
      <c r="BR139" s="407"/>
      <c r="BS139" s="407"/>
      <c r="BT139" s="407"/>
      <c r="BU139" s="407"/>
      <c r="BW139" s="407"/>
      <c r="BX139" s="407"/>
      <c r="BY139" s="407"/>
      <c r="BZ139" s="407"/>
      <c r="CA139" s="407"/>
      <c r="CB139" s="407"/>
      <c r="CC139" s="407"/>
      <c r="CD139" s="407"/>
      <c r="CE139" s="407"/>
      <c r="CG139" s="407"/>
      <c r="CH139" s="407"/>
      <c r="CI139" s="407"/>
      <c r="CJ139" s="407"/>
      <c r="CK139" s="407"/>
      <c r="CM139" s="407"/>
      <c r="CN139" s="407"/>
      <c r="CO139" s="407"/>
      <c r="CP139" s="407"/>
      <c r="CQ139" s="407"/>
      <c r="CS139" s="407"/>
      <c r="CT139" s="407"/>
      <c r="CU139" s="407"/>
      <c r="CV139" s="407"/>
      <c r="CW139" s="407"/>
      <c r="CY139" s="355"/>
      <c r="CZ139" s="355"/>
      <c r="DA139" s="355"/>
      <c r="DB139" s="355"/>
      <c r="DC139" s="355"/>
      <c r="DD139" s="355"/>
      <c r="DE139" s="355"/>
      <c r="DF139" s="355"/>
      <c r="DG139" s="355"/>
      <c r="DH139" s="355"/>
      <c r="DI139" s="355"/>
      <c r="DJ139" s="355"/>
      <c r="DK139" s="356"/>
      <c r="DL139" s="355"/>
      <c r="DM139" s="355"/>
      <c r="DO139" s="355"/>
      <c r="DP139" s="355"/>
      <c r="DQ139" s="355"/>
      <c r="DR139" s="355"/>
      <c r="DS139" s="355"/>
      <c r="DT139" s="355"/>
      <c r="DU139" s="355"/>
      <c r="DV139" s="355"/>
      <c r="DW139" s="355"/>
      <c r="DX139" s="355"/>
      <c r="DY139" s="355"/>
      <c r="DZ139" s="355"/>
      <c r="EA139" s="356"/>
      <c r="EB139" s="355"/>
      <c r="EC139" s="355"/>
      <c r="EE139" s="407"/>
      <c r="EF139" s="407"/>
      <c r="EG139" s="407"/>
      <c r="EH139" s="407"/>
      <c r="EI139" s="407"/>
      <c r="EK139" s="407"/>
      <c r="EL139" s="408"/>
      <c r="EM139" s="407"/>
      <c r="EN139" s="407"/>
      <c r="EO139" s="407"/>
      <c r="EP139" s="407"/>
      <c r="EQ139" s="407"/>
      <c r="ES139" s="407"/>
      <c r="ET139" s="407"/>
      <c r="EU139" s="407"/>
      <c r="EV139" s="407"/>
      <c r="EW139" s="407"/>
      <c r="EY139" s="407"/>
      <c r="EZ139" s="407"/>
      <c r="FA139" s="407"/>
      <c r="FB139" s="407"/>
      <c r="FC139" s="407"/>
    </row>
    <row r="140" spans="1:159" x14ac:dyDescent="0.25">
      <c r="A140" s="198"/>
      <c r="B140" s="355"/>
      <c r="C140" s="355"/>
      <c r="D140" s="355"/>
      <c r="E140" s="355"/>
      <c r="F140" s="355"/>
      <c r="G140" s="355"/>
      <c r="H140" s="355"/>
      <c r="I140" s="355"/>
      <c r="J140" s="355"/>
      <c r="K140" s="355"/>
      <c r="L140" s="355"/>
      <c r="M140" s="355"/>
      <c r="N140" s="355"/>
      <c r="O140" s="355"/>
      <c r="P140" s="355"/>
      <c r="Q140" s="355"/>
      <c r="AQ140" s="407"/>
      <c r="AR140" s="408"/>
      <c r="AS140" s="407"/>
      <c r="AT140" s="408"/>
      <c r="AU140" s="407"/>
      <c r="AV140" s="407"/>
      <c r="AW140" s="407"/>
      <c r="AX140" s="407"/>
      <c r="AY140" s="407"/>
      <c r="AZ140" s="407"/>
      <c r="BB140" s="407"/>
      <c r="BC140" s="407"/>
      <c r="BD140" s="407"/>
      <c r="BE140" s="407"/>
      <c r="BF140" s="407"/>
      <c r="BG140" s="407"/>
      <c r="BH140" s="407"/>
      <c r="BI140" s="407"/>
      <c r="BJ140" s="407"/>
      <c r="BK140" s="407"/>
      <c r="BM140" s="407"/>
      <c r="BN140" s="408"/>
      <c r="BO140" s="407"/>
      <c r="BP140" s="408"/>
      <c r="BQ140" s="407"/>
      <c r="BR140" s="407"/>
      <c r="BS140" s="407"/>
      <c r="BT140" s="407"/>
      <c r="BU140" s="407"/>
      <c r="BW140" s="407"/>
      <c r="BX140" s="407"/>
      <c r="BY140" s="407"/>
      <c r="BZ140" s="407"/>
      <c r="CA140" s="407"/>
      <c r="CB140" s="407"/>
      <c r="CC140" s="407"/>
      <c r="CD140" s="407"/>
      <c r="CE140" s="407"/>
      <c r="CG140" s="407"/>
      <c r="CH140" s="407"/>
      <c r="CI140" s="407"/>
      <c r="CJ140" s="407"/>
      <c r="CK140" s="407"/>
      <c r="CM140" s="407"/>
      <c r="CN140" s="407"/>
      <c r="CO140" s="407"/>
      <c r="CP140" s="407"/>
      <c r="CQ140" s="407"/>
      <c r="CS140" s="407"/>
      <c r="CT140" s="407"/>
      <c r="CU140" s="407"/>
      <c r="CV140" s="407"/>
      <c r="CW140" s="407"/>
      <c r="CY140" s="355"/>
      <c r="CZ140" s="355"/>
      <c r="DA140" s="355"/>
      <c r="DB140" s="355"/>
      <c r="DC140" s="355"/>
      <c r="DD140" s="355"/>
      <c r="DE140" s="355"/>
      <c r="DF140" s="355"/>
      <c r="DG140" s="355"/>
      <c r="DH140" s="355"/>
      <c r="DI140" s="355"/>
      <c r="DJ140" s="355"/>
      <c r="DK140" s="356"/>
      <c r="DL140" s="355"/>
      <c r="DM140" s="355"/>
      <c r="DO140" s="355"/>
      <c r="DP140" s="355"/>
      <c r="DQ140" s="355"/>
      <c r="DR140" s="355"/>
      <c r="DS140" s="355"/>
      <c r="DT140" s="355"/>
      <c r="DU140" s="355"/>
      <c r="DV140" s="355"/>
      <c r="DW140" s="355"/>
      <c r="DX140" s="355"/>
      <c r="DY140" s="355"/>
      <c r="DZ140" s="355"/>
      <c r="EA140" s="356"/>
      <c r="EB140" s="355"/>
      <c r="EC140" s="355"/>
      <c r="EE140" s="407"/>
      <c r="EF140" s="407"/>
      <c r="EG140" s="407"/>
      <c r="EH140" s="407"/>
      <c r="EI140" s="407"/>
      <c r="EK140" s="407"/>
      <c r="EL140" s="408"/>
      <c r="EM140" s="407"/>
      <c r="EN140" s="407"/>
      <c r="EO140" s="407"/>
      <c r="EP140" s="407"/>
      <c r="EQ140" s="407"/>
      <c r="ES140" s="407"/>
      <c r="ET140" s="407"/>
      <c r="EU140" s="407"/>
      <c r="EV140" s="407"/>
      <c r="EW140" s="407"/>
      <c r="EY140" s="407"/>
      <c r="EZ140" s="407"/>
      <c r="FA140" s="407"/>
      <c r="FB140" s="407"/>
      <c r="FC140" s="407"/>
    </row>
    <row r="141" spans="1:159" x14ac:dyDescent="0.25">
      <c r="A141" s="198"/>
      <c r="B141" s="355"/>
      <c r="C141" s="355"/>
      <c r="D141" s="355"/>
      <c r="E141" s="355"/>
      <c r="F141" s="355"/>
      <c r="G141" s="355"/>
      <c r="H141" s="355"/>
      <c r="I141" s="355"/>
      <c r="J141" s="355"/>
      <c r="K141" s="355"/>
      <c r="L141" s="355"/>
      <c r="M141" s="355"/>
      <c r="N141" s="355"/>
      <c r="O141" s="355"/>
      <c r="P141" s="355"/>
      <c r="Q141" s="355"/>
      <c r="AQ141" s="407"/>
      <c r="AR141" s="408"/>
      <c r="AS141" s="407"/>
      <c r="AT141" s="408"/>
      <c r="AU141" s="407"/>
      <c r="AV141" s="407"/>
      <c r="AW141" s="407"/>
      <c r="AX141" s="407"/>
      <c r="AY141" s="407"/>
      <c r="AZ141" s="407"/>
      <c r="BB141" s="407"/>
      <c r="BC141" s="407"/>
      <c r="BD141" s="407"/>
      <c r="BE141" s="407"/>
      <c r="BF141" s="407"/>
      <c r="BG141" s="407"/>
      <c r="BH141" s="407"/>
      <c r="BI141" s="407"/>
      <c r="BJ141" s="407"/>
      <c r="BK141" s="407"/>
      <c r="BM141" s="407"/>
      <c r="BN141" s="408"/>
      <c r="BO141" s="407"/>
      <c r="BP141" s="408"/>
      <c r="BQ141" s="407"/>
      <c r="BR141" s="407"/>
      <c r="BS141" s="407"/>
      <c r="BT141" s="407"/>
      <c r="BU141" s="407"/>
      <c r="BW141" s="407"/>
      <c r="BX141" s="407"/>
      <c r="BY141" s="407"/>
      <c r="BZ141" s="407"/>
      <c r="CA141" s="407"/>
      <c r="CB141" s="407"/>
      <c r="CC141" s="407"/>
      <c r="CD141" s="407"/>
      <c r="CE141" s="407"/>
      <c r="CG141" s="407"/>
      <c r="CH141" s="407"/>
      <c r="CI141" s="407"/>
      <c r="CJ141" s="407"/>
      <c r="CK141" s="407"/>
      <c r="CM141" s="407"/>
      <c r="CN141" s="407"/>
      <c r="CO141" s="407"/>
      <c r="CP141" s="407"/>
      <c r="CQ141" s="407"/>
      <c r="CS141" s="407"/>
      <c r="CT141" s="407"/>
      <c r="CU141" s="407"/>
      <c r="CV141" s="407"/>
      <c r="CW141" s="407"/>
      <c r="CY141" s="355"/>
      <c r="CZ141" s="355"/>
      <c r="DA141" s="355"/>
      <c r="DB141" s="355"/>
      <c r="DC141" s="355"/>
      <c r="DD141" s="355"/>
      <c r="DE141" s="355"/>
      <c r="DF141" s="355"/>
      <c r="DG141" s="355"/>
      <c r="DH141" s="355"/>
      <c r="DI141" s="355"/>
      <c r="DJ141" s="355"/>
      <c r="DK141" s="356"/>
      <c r="DL141" s="355"/>
      <c r="DM141" s="355"/>
      <c r="DO141" s="355"/>
      <c r="DP141" s="355"/>
      <c r="DQ141" s="355"/>
      <c r="DR141" s="355"/>
      <c r="DS141" s="355"/>
      <c r="DT141" s="355"/>
      <c r="DU141" s="355"/>
      <c r="DV141" s="355"/>
      <c r="DW141" s="355"/>
      <c r="DX141" s="355"/>
      <c r="DY141" s="355"/>
      <c r="DZ141" s="355"/>
      <c r="EA141" s="356"/>
      <c r="EB141" s="355"/>
      <c r="EC141" s="355"/>
      <c r="EE141" s="407"/>
      <c r="EF141" s="407"/>
      <c r="EG141" s="407"/>
      <c r="EH141" s="407"/>
      <c r="EI141" s="407"/>
      <c r="EK141" s="407"/>
      <c r="EL141" s="408"/>
      <c r="EM141" s="407"/>
      <c r="EN141" s="407"/>
      <c r="EO141" s="407"/>
      <c r="EP141" s="407"/>
      <c r="EQ141" s="407"/>
      <c r="ES141" s="407"/>
      <c r="ET141" s="407"/>
      <c r="EU141" s="407"/>
      <c r="EV141" s="407"/>
      <c r="EW141" s="407"/>
      <c r="EY141" s="407"/>
      <c r="EZ141" s="407"/>
      <c r="FA141" s="407"/>
      <c r="FB141" s="407"/>
      <c r="FC141" s="407"/>
    </row>
    <row r="142" spans="1:159" x14ac:dyDescent="0.25">
      <c r="A142" s="198"/>
      <c r="B142" s="355"/>
      <c r="C142" s="355"/>
      <c r="D142" s="355"/>
      <c r="E142" s="355"/>
      <c r="F142" s="355"/>
      <c r="G142" s="355"/>
      <c r="H142" s="355"/>
      <c r="I142" s="355"/>
      <c r="J142" s="355"/>
      <c r="K142" s="355"/>
      <c r="L142" s="355"/>
      <c r="M142" s="355"/>
      <c r="N142" s="355"/>
      <c r="O142" s="355"/>
      <c r="P142" s="355"/>
      <c r="Q142" s="355"/>
      <c r="AQ142" s="407"/>
      <c r="AR142" s="408"/>
      <c r="AS142" s="407"/>
      <c r="AT142" s="408"/>
      <c r="AU142" s="407"/>
      <c r="AV142" s="407"/>
      <c r="AW142" s="407"/>
      <c r="AX142" s="407"/>
      <c r="AY142" s="407"/>
      <c r="AZ142" s="407"/>
      <c r="BB142" s="407"/>
      <c r="BC142" s="407"/>
      <c r="BD142" s="407"/>
      <c r="BE142" s="407"/>
      <c r="BF142" s="407"/>
      <c r="BG142" s="407"/>
      <c r="BH142" s="407"/>
      <c r="BI142" s="407"/>
      <c r="BJ142" s="407"/>
      <c r="BK142" s="407"/>
      <c r="BM142" s="407"/>
      <c r="BN142" s="408"/>
      <c r="BO142" s="407"/>
      <c r="BP142" s="408"/>
      <c r="BQ142" s="407"/>
      <c r="BR142" s="407"/>
      <c r="BS142" s="407"/>
      <c r="BT142" s="407"/>
      <c r="BU142" s="407"/>
      <c r="BW142" s="407"/>
      <c r="BX142" s="407"/>
      <c r="BY142" s="407"/>
      <c r="BZ142" s="407"/>
      <c r="CA142" s="407"/>
      <c r="CB142" s="407"/>
      <c r="CC142" s="407"/>
      <c r="CD142" s="407"/>
      <c r="CE142" s="407"/>
      <c r="CG142" s="407"/>
      <c r="CH142" s="407"/>
      <c r="CI142" s="407"/>
      <c r="CJ142" s="407"/>
      <c r="CK142" s="407"/>
      <c r="CM142" s="407"/>
      <c r="CN142" s="407"/>
      <c r="CO142" s="407"/>
      <c r="CP142" s="407"/>
      <c r="CQ142" s="407"/>
      <c r="CS142" s="407"/>
      <c r="CT142" s="407"/>
      <c r="CU142" s="407"/>
      <c r="CV142" s="407"/>
      <c r="CW142" s="407"/>
      <c r="CY142" s="355"/>
      <c r="CZ142" s="355"/>
      <c r="DA142" s="355"/>
      <c r="DB142" s="355"/>
      <c r="DC142" s="355"/>
      <c r="DD142" s="355"/>
      <c r="DE142" s="355"/>
      <c r="DF142" s="355"/>
      <c r="DG142" s="355"/>
      <c r="DH142" s="355"/>
      <c r="DI142" s="355"/>
      <c r="DJ142" s="355"/>
      <c r="DK142" s="356"/>
      <c r="DL142" s="355"/>
      <c r="DM142" s="355"/>
      <c r="DO142" s="355"/>
      <c r="DP142" s="355"/>
      <c r="DQ142" s="355"/>
      <c r="DR142" s="355"/>
      <c r="DS142" s="355"/>
      <c r="DT142" s="355"/>
      <c r="DU142" s="355"/>
      <c r="DV142" s="355"/>
      <c r="DW142" s="355"/>
      <c r="DX142" s="355"/>
      <c r="DY142" s="355"/>
      <c r="DZ142" s="355"/>
      <c r="EA142" s="356"/>
      <c r="EB142" s="355"/>
      <c r="EC142" s="355"/>
      <c r="EE142" s="407"/>
      <c r="EF142" s="407"/>
      <c r="EG142" s="407"/>
      <c r="EH142" s="407"/>
      <c r="EI142" s="407"/>
      <c r="EK142" s="407"/>
      <c r="EL142" s="408"/>
      <c r="EM142" s="407"/>
      <c r="EN142" s="407"/>
      <c r="EO142" s="407"/>
      <c r="EP142" s="407"/>
      <c r="EQ142" s="407"/>
      <c r="ES142" s="407"/>
      <c r="ET142" s="407"/>
      <c r="EU142" s="407"/>
      <c r="EV142" s="407"/>
      <c r="EW142" s="407"/>
      <c r="EY142" s="407"/>
      <c r="EZ142" s="407"/>
      <c r="FA142" s="407"/>
      <c r="FB142" s="407"/>
      <c r="FC142" s="407"/>
    </row>
    <row r="143" spans="1:159" x14ac:dyDescent="0.25">
      <c r="A143" s="198"/>
      <c r="B143" s="355"/>
      <c r="C143" s="355"/>
      <c r="D143" s="355"/>
      <c r="E143" s="355"/>
      <c r="F143" s="355"/>
      <c r="G143" s="355"/>
      <c r="H143" s="355"/>
      <c r="I143" s="355"/>
      <c r="J143" s="355"/>
      <c r="K143" s="355"/>
      <c r="L143" s="355"/>
      <c r="M143" s="355"/>
      <c r="N143" s="355"/>
      <c r="O143" s="355"/>
      <c r="P143" s="355"/>
      <c r="Q143" s="355"/>
      <c r="AQ143" s="407"/>
      <c r="AR143" s="408"/>
      <c r="AS143" s="407"/>
      <c r="AT143" s="408"/>
      <c r="AU143" s="407"/>
      <c r="AV143" s="407"/>
      <c r="AW143" s="407"/>
      <c r="AX143" s="407"/>
      <c r="AY143" s="407"/>
      <c r="AZ143" s="407"/>
      <c r="BB143" s="407"/>
      <c r="BC143" s="407"/>
      <c r="BD143" s="407"/>
      <c r="BE143" s="407"/>
      <c r="BF143" s="407"/>
      <c r="BG143" s="407"/>
      <c r="BH143" s="407"/>
      <c r="BI143" s="407"/>
      <c r="BJ143" s="407"/>
      <c r="BK143" s="407"/>
      <c r="BM143" s="407"/>
      <c r="BN143" s="408"/>
      <c r="BO143" s="407"/>
      <c r="BP143" s="408"/>
      <c r="BQ143" s="407"/>
      <c r="BR143" s="407"/>
      <c r="BS143" s="407"/>
      <c r="BT143" s="407"/>
      <c r="BU143" s="407"/>
      <c r="BW143" s="407"/>
      <c r="BX143" s="407"/>
      <c r="BY143" s="407"/>
      <c r="BZ143" s="407"/>
      <c r="CA143" s="407"/>
      <c r="CB143" s="407"/>
      <c r="CC143" s="407"/>
      <c r="CD143" s="407"/>
      <c r="CE143" s="407"/>
      <c r="CG143" s="407"/>
      <c r="CH143" s="407"/>
      <c r="CI143" s="407"/>
      <c r="CJ143" s="407"/>
      <c r="CK143" s="407"/>
      <c r="CM143" s="407"/>
      <c r="CN143" s="407"/>
      <c r="CO143" s="407"/>
      <c r="CP143" s="407"/>
      <c r="CQ143" s="407"/>
      <c r="CS143" s="407"/>
      <c r="CT143" s="407"/>
      <c r="CU143" s="407"/>
      <c r="CV143" s="407"/>
      <c r="CW143" s="407"/>
      <c r="CY143" s="355"/>
      <c r="CZ143" s="355"/>
      <c r="DA143" s="355"/>
      <c r="DB143" s="355"/>
      <c r="DC143" s="355"/>
      <c r="DD143" s="355"/>
      <c r="DE143" s="355"/>
      <c r="DF143" s="355"/>
      <c r="DG143" s="355"/>
      <c r="DH143" s="355"/>
      <c r="DI143" s="355"/>
      <c r="DJ143" s="355"/>
      <c r="DK143" s="356"/>
      <c r="DL143" s="355"/>
      <c r="DM143" s="355"/>
      <c r="DO143" s="355"/>
      <c r="DP143" s="355"/>
      <c r="DQ143" s="355"/>
      <c r="DR143" s="355"/>
      <c r="DS143" s="355"/>
      <c r="DT143" s="355"/>
      <c r="DU143" s="355"/>
      <c r="DV143" s="355"/>
      <c r="DW143" s="355"/>
      <c r="DX143" s="355"/>
      <c r="DY143" s="355"/>
      <c r="DZ143" s="355"/>
      <c r="EA143" s="356"/>
      <c r="EB143" s="355"/>
      <c r="EC143" s="355"/>
      <c r="EE143" s="407"/>
      <c r="EF143" s="407"/>
      <c r="EG143" s="407"/>
      <c r="EH143" s="407"/>
      <c r="EI143" s="407"/>
      <c r="EK143" s="407"/>
      <c r="EL143" s="408"/>
      <c r="EM143" s="407"/>
      <c r="EN143" s="407"/>
      <c r="EO143" s="407"/>
      <c r="EP143" s="407"/>
      <c r="EQ143" s="407"/>
      <c r="ES143" s="407"/>
      <c r="ET143" s="407"/>
      <c r="EU143" s="407"/>
      <c r="EV143" s="407"/>
      <c r="EW143" s="407"/>
      <c r="EY143" s="407"/>
      <c r="EZ143" s="407"/>
      <c r="FA143" s="407"/>
      <c r="FB143" s="407"/>
      <c r="FC143" s="407"/>
    </row>
    <row r="144" spans="1:159" x14ac:dyDescent="0.25">
      <c r="A144" s="198"/>
      <c r="B144" s="355"/>
      <c r="C144" s="355"/>
      <c r="D144" s="355"/>
      <c r="E144" s="355"/>
      <c r="F144" s="355"/>
      <c r="G144" s="355"/>
      <c r="H144" s="355"/>
      <c r="I144" s="355"/>
      <c r="J144" s="355"/>
      <c r="K144" s="355"/>
      <c r="L144" s="355"/>
      <c r="M144" s="355"/>
      <c r="N144" s="355"/>
      <c r="O144" s="355"/>
      <c r="P144" s="355"/>
      <c r="Q144" s="355"/>
      <c r="AQ144" s="407"/>
      <c r="AR144" s="408"/>
      <c r="AS144" s="407"/>
      <c r="AT144" s="408"/>
      <c r="AU144" s="407"/>
      <c r="AV144" s="407"/>
      <c r="AW144" s="407"/>
      <c r="AX144" s="407"/>
      <c r="AY144" s="407"/>
      <c r="AZ144" s="407"/>
      <c r="BB144" s="407"/>
      <c r="BC144" s="407"/>
      <c r="BD144" s="407"/>
      <c r="BE144" s="407"/>
      <c r="BF144" s="407"/>
      <c r="BG144" s="407"/>
      <c r="BH144" s="407"/>
      <c r="BI144" s="407"/>
      <c r="BJ144" s="407"/>
      <c r="BK144" s="407"/>
      <c r="BM144" s="407"/>
      <c r="BN144" s="408"/>
      <c r="BO144" s="407"/>
      <c r="BP144" s="408"/>
      <c r="BQ144" s="407"/>
      <c r="BR144" s="407"/>
      <c r="BS144" s="407"/>
      <c r="BT144" s="407"/>
      <c r="BU144" s="407"/>
      <c r="BW144" s="407"/>
      <c r="BX144" s="407"/>
      <c r="BY144" s="407"/>
      <c r="BZ144" s="407"/>
      <c r="CA144" s="407"/>
      <c r="CB144" s="407"/>
      <c r="CC144" s="407"/>
      <c r="CD144" s="407"/>
      <c r="CE144" s="407"/>
      <c r="CG144" s="407"/>
      <c r="CH144" s="407"/>
      <c r="CI144" s="407"/>
      <c r="CJ144" s="407"/>
      <c r="CK144" s="407"/>
      <c r="CM144" s="407"/>
      <c r="CN144" s="407"/>
      <c r="CO144" s="407"/>
      <c r="CP144" s="407"/>
      <c r="CQ144" s="407"/>
      <c r="CS144" s="407"/>
      <c r="CT144" s="407"/>
      <c r="CU144" s="407"/>
      <c r="CV144" s="407"/>
      <c r="CW144" s="407"/>
      <c r="CY144" s="355"/>
      <c r="CZ144" s="355"/>
      <c r="DA144" s="355"/>
      <c r="DB144" s="355"/>
      <c r="DC144" s="355"/>
      <c r="DD144" s="355"/>
      <c r="DE144" s="355"/>
      <c r="DF144" s="355"/>
      <c r="DG144" s="355"/>
      <c r="DH144" s="355"/>
      <c r="DI144" s="355"/>
      <c r="DJ144" s="355"/>
      <c r="DK144" s="356"/>
      <c r="DL144" s="355"/>
      <c r="DM144" s="355"/>
      <c r="DO144" s="355"/>
      <c r="DP144" s="355"/>
      <c r="DQ144" s="355"/>
      <c r="DR144" s="355"/>
      <c r="DS144" s="355"/>
      <c r="DT144" s="355"/>
      <c r="DU144" s="355"/>
      <c r="DV144" s="355"/>
      <c r="DW144" s="355"/>
      <c r="DX144" s="355"/>
      <c r="DY144" s="355"/>
      <c r="DZ144" s="355"/>
      <c r="EA144" s="356"/>
      <c r="EB144" s="355"/>
      <c r="EC144" s="355"/>
      <c r="EE144" s="407"/>
      <c r="EF144" s="407"/>
      <c r="EG144" s="407"/>
      <c r="EH144" s="407"/>
      <c r="EI144" s="407"/>
      <c r="EK144" s="407"/>
      <c r="EL144" s="408"/>
      <c r="EM144" s="407"/>
      <c r="EN144" s="407"/>
      <c r="EO144" s="407"/>
      <c r="EP144" s="407"/>
      <c r="EQ144" s="407"/>
      <c r="ES144" s="407"/>
      <c r="ET144" s="407"/>
      <c r="EU144" s="407"/>
      <c r="EV144" s="407"/>
      <c r="EW144" s="407"/>
      <c r="EY144" s="407"/>
      <c r="EZ144" s="407"/>
      <c r="FA144" s="407"/>
      <c r="FB144" s="407"/>
      <c r="FC144" s="407"/>
    </row>
    <row r="145" spans="1:159" x14ac:dyDescent="0.25">
      <c r="A145" s="198"/>
      <c r="B145" s="355"/>
      <c r="C145" s="355"/>
      <c r="D145" s="355"/>
      <c r="E145" s="355"/>
      <c r="F145" s="355"/>
      <c r="G145" s="355"/>
      <c r="H145" s="355"/>
      <c r="I145" s="355"/>
      <c r="J145" s="355"/>
      <c r="K145" s="355"/>
      <c r="L145" s="355"/>
      <c r="M145" s="355"/>
      <c r="N145" s="355"/>
      <c r="O145" s="355"/>
      <c r="P145" s="355"/>
      <c r="Q145" s="355"/>
      <c r="AQ145" s="407"/>
      <c r="AR145" s="408"/>
      <c r="AS145" s="407"/>
      <c r="AT145" s="408"/>
      <c r="AU145" s="407"/>
      <c r="AV145" s="407"/>
      <c r="AW145" s="407"/>
      <c r="AX145" s="407"/>
      <c r="AY145" s="407"/>
      <c r="AZ145" s="407"/>
      <c r="BB145" s="407"/>
      <c r="BC145" s="407"/>
      <c r="BD145" s="407"/>
      <c r="BE145" s="407"/>
      <c r="BF145" s="407"/>
      <c r="BG145" s="407"/>
      <c r="BH145" s="407"/>
      <c r="BI145" s="407"/>
      <c r="BJ145" s="407"/>
      <c r="BK145" s="407"/>
      <c r="BM145" s="407"/>
      <c r="BN145" s="408"/>
      <c r="BO145" s="407"/>
      <c r="BP145" s="408"/>
      <c r="BQ145" s="407"/>
      <c r="BR145" s="407"/>
      <c r="BS145" s="407"/>
      <c r="BT145" s="407"/>
      <c r="BU145" s="407"/>
      <c r="BW145" s="407"/>
      <c r="BX145" s="407"/>
      <c r="BY145" s="407"/>
      <c r="BZ145" s="407"/>
      <c r="CA145" s="407"/>
      <c r="CB145" s="407"/>
      <c r="CC145" s="407"/>
      <c r="CD145" s="407"/>
      <c r="CE145" s="407"/>
      <c r="CG145" s="407"/>
      <c r="CH145" s="407"/>
      <c r="CI145" s="407"/>
      <c r="CJ145" s="407"/>
      <c r="CK145" s="407"/>
      <c r="CM145" s="407"/>
      <c r="CN145" s="407"/>
      <c r="CO145" s="407"/>
      <c r="CP145" s="407"/>
      <c r="CQ145" s="407"/>
      <c r="CS145" s="407"/>
      <c r="CT145" s="407"/>
      <c r="CU145" s="407"/>
      <c r="CV145" s="407"/>
      <c r="CW145" s="407"/>
      <c r="CY145" s="355"/>
      <c r="CZ145" s="355"/>
      <c r="DA145" s="355"/>
      <c r="DB145" s="355"/>
      <c r="DC145" s="355"/>
      <c r="DD145" s="355"/>
      <c r="DE145" s="355"/>
      <c r="DF145" s="355"/>
      <c r="DG145" s="355"/>
      <c r="DH145" s="355"/>
      <c r="DI145" s="355"/>
      <c r="DJ145" s="355"/>
      <c r="DK145" s="356"/>
      <c r="DL145" s="355"/>
      <c r="DM145" s="355"/>
      <c r="DO145" s="355"/>
      <c r="DP145" s="355"/>
      <c r="DQ145" s="355"/>
      <c r="DR145" s="355"/>
      <c r="DS145" s="355"/>
      <c r="DT145" s="355"/>
      <c r="DU145" s="355"/>
      <c r="DV145" s="355"/>
      <c r="DW145" s="355"/>
      <c r="DX145" s="355"/>
      <c r="DY145" s="355"/>
      <c r="DZ145" s="355"/>
      <c r="EA145" s="356"/>
      <c r="EB145" s="355"/>
      <c r="EC145" s="355"/>
      <c r="EE145" s="407"/>
      <c r="EF145" s="407"/>
      <c r="EG145" s="407"/>
      <c r="EH145" s="407"/>
      <c r="EI145" s="407"/>
      <c r="EK145" s="407"/>
      <c r="EL145" s="408"/>
      <c r="EM145" s="407"/>
      <c r="EN145" s="407"/>
      <c r="EO145" s="407"/>
      <c r="EP145" s="407"/>
      <c r="EQ145" s="407"/>
      <c r="ES145" s="407"/>
      <c r="ET145" s="407"/>
      <c r="EU145" s="407"/>
      <c r="EV145" s="407"/>
      <c r="EW145" s="407"/>
      <c r="EY145" s="407"/>
      <c r="EZ145" s="407"/>
      <c r="FA145" s="407"/>
      <c r="FB145" s="407"/>
      <c r="FC145" s="407"/>
    </row>
    <row r="146" spans="1:159" x14ac:dyDescent="0.25">
      <c r="A146" s="198"/>
      <c r="B146" s="355"/>
      <c r="C146" s="355"/>
      <c r="D146" s="355"/>
      <c r="E146" s="355"/>
      <c r="F146" s="355"/>
      <c r="G146" s="355"/>
      <c r="H146" s="355"/>
      <c r="I146" s="355"/>
      <c r="J146" s="355"/>
      <c r="K146" s="355"/>
      <c r="L146" s="355"/>
      <c r="M146" s="355"/>
      <c r="N146" s="355"/>
      <c r="O146" s="355"/>
      <c r="P146" s="355"/>
      <c r="Q146" s="355"/>
      <c r="AQ146" s="407"/>
      <c r="AR146" s="408"/>
      <c r="AS146" s="407"/>
      <c r="AT146" s="408"/>
      <c r="AU146" s="407"/>
      <c r="AV146" s="407"/>
      <c r="AW146" s="407"/>
      <c r="AX146" s="407"/>
      <c r="AY146" s="407"/>
      <c r="AZ146" s="407"/>
      <c r="BB146" s="407"/>
      <c r="BC146" s="407"/>
      <c r="BD146" s="407"/>
      <c r="BE146" s="407"/>
      <c r="BF146" s="407"/>
      <c r="BG146" s="407"/>
      <c r="BH146" s="407"/>
      <c r="BI146" s="407"/>
      <c r="BJ146" s="407"/>
      <c r="BK146" s="407"/>
      <c r="BM146" s="407"/>
      <c r="BN146" s="408"/>
      <c r="BO146" s="407"/>
      <c r="BP146" s="408"/>
      <c r="BQ146" s="407"/>
      <c r="BR146" s="407"/>
      <c r="BS146" s="407"/>
      <c r="BT146" s="407"/>
      <c r="BU146" s="407"/>
      <c r="BW146" s="407"/>
      <c r="BX146" s="407"/>
      <c r="BY146" s="407"/>
      <c r="BZ146" s="407"/>
      <c r="CA146" s="407"/>
      <c r="CB146" s="407"/>
      <c r="CC146" s="407"/>
      <c r="CD146" s="407"/>
      <c r="CE146" s="407"/>
      <c r="CG146" s="407"/>
      <c r="CH146" s="407"/>
      <c r="CI146" s="407"/>
      <c r="CJ146" s="407"/>
      <c r="CK146" s="407"/>
      <c r="CM146" s="407"/>
      <c r="CN146" s="407"/>
      <c r="CO146" s="407"/>
      <c r="CP146" s="407"/>
      <c r="CQ146" s="407"/>
      <c r="CS146" s="407"/>
      <c r="CT146" s="407"/>
      <c r="CU146" s="407"/>
      <c r="CV146" s="407"/>
      <c r="CW146" s="407"/>
      <c r="CY146" s="355"/>
      <c r="CZ146" s="355"/>
      <c r="DA146" s="355"/>
      <c r="DB146" s="355"/>
      <c r="DC146" s="355"/>
      <c r="DD146" s="355"/>
      <c r="DE146" s="355"/>
      <c r="DF146" s="355"/>
      <c r="DG146" s="355"/>
      <c r="DH146" s="355"/>
      <c r="DI146" s="355"/>
      <c r="DJ146" s="355"/>
      <c r="DK146" s="356"/>
      <c r="DL146" s="355"/>
      <c r="DM146" s="355"/>
      <c r="DO146" s="355"/>
      <c r="DP146" s="355"/>
      <c r="DQ146" s="355"/>
      <c r="DR146" s="355"/>
      <c r="DS146" s="355"/>
      <c r="DT146" s="355"/>
      <c r="DU146" s="355"/>
      <c r="DV146" s="355"/>
      <c r="DW146" s="355"/>
      <c r="DX146" s="355"/>
      <c r="DY146" s="355"/>
      <c r="DZ146" s="355"/>
      <c r="EA146" s="356"/>
      <c r="EB146" s="355"/>
      <c r="EC146" s="355"/>
      <c r="EE146" s="407"/>
      <c r="EF146" s="407"/>
      <c r="EG146" s="407"/>
      <c r="EH146" s="407"/>
      <c r="EI146" s="407"/>
      <c r="EK146" s="407"/>
      <c r="EL146" s="408"/>
      <c r="EM146" s="407"/>
      <c r="EN146" s="407"/>
      <c r="EO146" s="407"/>
      <c r="EP146" s="407"/>
      <c r="EQ146" s="407"/>
      <c r="ES146" s="407"/>
      <c r="ET146" s="407"/>
      <c r="EU146" s="407"/>
      <c r="EV146" s="407"/>
      <c r="EW146" s="407"/>
      <c r="EY146" s="407"/>
      <c r="EZ146" s="407"/>
      <c r="FA146" s="407"/>
      <c r="FB146" s="407"/>
      <c r="FC146" s="407"/>
    </row>
    <row r="147" spans="1:159" x14ac:dyDescent="0.25">
      <c r="A147" s="198"/>
      <c r="B147" s="355"/>
      <c r="C147" s="355"/>
      <c r="D147" s="355"/>
      <c r="E147" s="355"/>
      <c r="F147" s="355"/>
      <c r="G147" s="355"/>
      <c r="H147" s="355"/>
      <c r="I147" s="355"/>
      <c r="J147" s="355"/>
      <c r="K147" s="355"/>
      <c r="L147" s="355"/>
      <c r="M147" s="355"/>
      <c r="N147" s="355"/>
      <c r="O147" s="355"/>
      <c r="P147" s="355"/>
      <c r="Q147" s="355"/>
      <c r="AQ147" s="407"/>
      <c r="AR147" s="408"/>
      <c r="AS147" s="407"/>
      <c r="AT147" s="408"/>
      <c r="AU147" s="407"/>
      <c r="AV147" s="407"/>
      <c r="AW147" s="407"/>
      <c r="AX147" s="407"/>
      <c r="AY147" s="407"/>
      <c r="AZ147" s="407"/>
      <c r="BB147" s="407"/>
      <c r="BC147" s="407"/>
      <c r="BD147" s="407"/>
      <c r="BE147" s="407"/>
      <c r="BF147" s="407"/>
      <c r="BG147" s="407"/>
      <c r="BH147" s="407"/>
      <c r="BI147" s="407"/>
      <c r="BJ147" s="407"/>
      <c r="BK147" s="407"/>
      <c r="BM147" s="407"/>
      <c r="BN147" s="408"/>
      <c r="BO147" s="407"/>
      <c r="BP147" s="408"/>
      <c r="BQ147" s="407"/>
      <c r="BR147" s="407"/>
      <c r="BS147" s="407"/>
      <c r="BT147" s="407"/>
      <c r="BU147" s="407"/>
      <c r="BW147" s="407"/>
      <c r="BX147" s="407"/>
      <c r="BY147" s="407"/>
      <c r="BZ147" s="407"/>
      <c r="CA147" s="407"/>
      <c r="CB147" s="407"/>
      <c r="CC147" s="407"/>
      <c r="CD147" s="407"/>
      <c r="CE147" s="407"/>
      <c r="CG147" s="407"/>
      <c r="CH147" s="407"/>
      <c r="CI147" s="407"/>
      <c r="CJ147" s="407"/>
      <c r="CK147" s="407"/>
      <c r="CM147" s="407"/>
      <c r="CN147" s="407"/>
      <c r="CO147" s="407"/>
      <c r="CP147" s="407"/>
      <c r="CQ147" s="407"/>
      <c r="CS147" s="407"/>
      <c r="CT147" s="407"/>
      <c r="CU147" s="407"/>
      <c r="CV147" s="407"/>
      <c r="CW147" s="407"/>
      <c r="CY147" s="355"/>
      <c r="CZ147" s="355"/>
      <c r="DA147" s="355"/>
      <c r="DB147" s="355"/>
      <c r="DC147" s="355"/>
      <c r="DD147" s="355"/>
      <c r="DE147" s="355"/>
      <c r="DF147" s="355"/>
      <c r="DG147" s="355"/>
      <c r="DH147" s="355"/>
      <c r="DI147" s="355"/>
      <c r="DJ147" s="355"/>
      <c r="DK147" s="356"/>
      <c r="DL147" s="355"/>
      <c r="DM147" s="355"/>
      <c r="DO147" s="355"/>
      <c r="DP147" s="355"/>
      <c r="DQ147" s="355"/>
      <c r="DR147" s="355"/>
      <c r="DS147" s="355"/>
      <c r="DT147" s="355"/>
      <c r="DU147" s="355"/>
      <c r="DV147" s="355"/>
      <c r="DW147" s="355"/>
      <c r="DX147" s="355"/>
      <c r="DY147" s="355"/>
      <c r="DZ147" s="355"/>
      <c r="EA147" s="356"/>
      <c r="EB147" s="355"/>
      <c r="EC147" s="355"/>
      <c r="EE147" s="407"/>
      <c r="EF147" s="407"/>
      <c r="EG147" s="407"/>
      <c r="EH147" s="407"/>
      <c r="EI147" s="407"/>
      <c r="EK147" s="407"/>
      <c r="EL147" s="408"/>
      <c r="EM147" s="407"/>
      <c r="EN147" s="407"/>
      <c r="EO147" s="407"/>
      <c r="EP147" s="407"/>
      <c r="EQ147" s="407"/>
      <c r="ES147" s="407"/>
      <c r="ET147" s="407"/>
      <c r="EU147" s="407"/>
      <c r="EV147" s="407"/>
      <c r="EW147" s="407"/>
      <c r="EY147" s="407"/>
      <c r="EZ147" s="407"/>
      <c r="FA147" s="407"/>
      <c r="FB147" s="407"/>
      <c r="FC147" s="407"/>
    </row>
    <row r="148" spans="1:159" x14ac:dyDescent="0.25">
      <c r="A148" s="198"/>
      <c r="B148" s="355"/>
      <c r="C148" s="355"/>
      <c r="D148" s="355"/>
      <c r="E148" s="355"/>
      <c r="F148" s="355"/>
      <c r="G148" s="355"/>
      <c r="H148" s="355"/>
      <c r="I148" s="355"/>
      <c r="J148" s="355"/>
      <c r="K148" s="355"/>
      <c r="L148" s="355"/>
      <c r="M148" s="355"/>
      <c r="N148" s="355"/>
      <c r="O148" s="355"/>
      <c r="P148" s="355"/>
      <c r="Q148" s="355"/>
      <c r="AQ148" s="407"/>
      <c r="AR148" s="408"/>
      <c r="AS148" s="407"/>
      <c r="AT148" s="408"/>
      <c r="AU148" s="407"/>
      <c r="AV148" s="407"/>
      <c r="AW148" s="407"/>
      <c r="AX148" s="407"/>
      <c r="AY148" s="407"/>
      <c r="AZ148" s="407"/>
      <c r="BB148" s="407"/>
      <c r="BC148" s="407"/>
      <c r="BD148" s="407"/>
      <c r="BE148" s="407"/>
      <c r="BF148" s="407"/>
      <c r="BG148" s="407"/>
      <c r="BH148" s="407"/>
      <c r="BI148" s="407"/>
      <c r="BJ148" s="407"/>
      <c r="BK148" s="407"/>
      <c r="BM148" s="407"/>
      <c r="BN148" s="408"/>
      <c r="BO148" s="407"/>
      <c r="BP148" s="408"/>
      <c r="BQ148" s="407"/>
      <c r="BR148" s="407"/>
      <c r="BS148" s="407"/>
      <c r="BT148" s="407"/>
      <c r="BU148" s="407"/>
      <c r="BW148" s="407"/>
      <c r="BX148" s="407"/>
      <c r="BY148" s="407"/>
      <c r="BZ148" s="407"/>
      <c r="CA148" s="407"/>
      <c r="CB148" s="407"/>
      <c r="CC148" s="407"/>
      <c r="CD148" s="407"/>
      <c r="CE148" s="407"/>
      <c r="CG148" s="407"/>
      <c r="CH148" s="407"/>
      <c r="CI148" s="407"/>
      <c r="CJ148" s="407"/>
      <c r="CK148" s="407"/>
      <c r="CM148" s="407"/>
      <c r="CN148" s="407"/>
      <c r="CO148" s="407"/>
      <c r="CP148" s="407"/>
      <c r="CQ148" s="407"/>
      <c r="CS148" s="407"/>
      <c r="CT148" s="407"/>
      <c r="CU148" s="407"/>
      <c r="CV148" s="407"/>
      <c r="CW148" s="407"/>
      <c r="CY148" s="355"/>
      <c r="CZ148" s="355"/>
      <c r="DA148" s="355"/>
      <c r="DB148" s="355"/>
      <c r="DC148" s="355"/>
      <c r="DD148" s="355"/>
      <c r="DE148" s="355"/>
      <c r="DF148" s="355"/>
      <c r="DG148" s="355"/>
      <c r="DH148" s="355"/>
      <c r="DI148" s="355"/>
      <c r="DJ148" s="355"/>
      <c r="DK148" s="356"/>
      <c r="DL148" s="355"/>
      <c r="DM148" s="355"/>
      <c r="DO148" s="355"/>
      <c r="DP148" s="355"/>
      <c r="DQ148" s="355"/>
      <c r="DR148" s="355"/>
      <c r="DS148" s="355"/>
      <c r="DT148" s="355"/>
      <c r="DU148" s="355"/>
      <c r="DV148" s="355"/>
      <c r="DW148" s="355"/>
      <c r="DX148" s="355"/>
      <c r="DY148" s="355"/>
      <c r="DZ148" s="355"/>
      <c r="EA148" s="356"/>
      <c r="EB148" s="355"/>
      <c r="EC148" s="355"/>
      <c r="EE148" s="407"/>
      <c r="EF148" s="407"/>
      <c r="EG148" s="407"/>
      <c r="EH148" s="407"/>
      <c r="EI148" s="407"/>
      <c r="EK148" s="407"/>
      <c r="EL148" s="408"/>
      <c r="EM148" s="407"/>
      <c r="EN148" s="407"/>
      <c r="EO148" s="407"/>
      <c r="EP148" s="407"/>
      <c r="EQ148" s="407"/>
      <c r="ES148" s="407"/>
      <c r="ET148" s="407"/>
      <c r="EU148" s="407"/>
      <c r="EV148" s="407"/>
      <c r="EW148" s="407"/>
      <c r="EY148" s="407"/>
      <c r="EZ148" s="407"/>
      <c r="FA148" s="407"/>
      <c r="FB148" s="407"/>
      <c r="FC148" s="407"/>
    </row>
    <row r="149" spans="1:159" x14ac:dyDescent="0.25">
      <c r="A149" s="198"/>
      <c r="B149" s="355"/>
      <c r="C149" s="355"/>
      <c r="D149" s="355"/>
      <c r="E149" s="355"/>
      <c r="F149" s="355"/>
      <c r="G149" s="355"/>
      <c r="H149" s="355"/>
      <c r="I149" s="355"/>
      <c r="J149" s="355"/>
      <c r="K149" s="355"/>
      <c r="L149" s="355"/>
      <c r="M149" s="355"/>
      <c r="N149" s="355"/>
      <c r="O149" s="355"/>
      <c r="P149" s="355"/>
      <c r="Q149" s="355"/>
      <c r="AQ149" s="407"/>
      <c r="AR149" s="408"/>
      <c r="AS149" s="407"/>
      <c r="AT149" s="408"/>
      <c r="AU149" s="407"/>
      <c r="AV149" s="407"/>
      <c r="AW149" s="407"/>
      <c r="AX149" s="407"/>
      <c r="AY149" s="407"/>
      <c r="AZ149" s="407"/>
      <c r="BB149" s="407"/>
      <c r="BC149" s="407"/>
      <c r="BD149" s="407"/>
      <c r="BE149" s="407"/>
      <c r="BF149" s="407"/>
      <c r="BG149" s="407"/>
      <c r="BH149" s="407"/>
      <c r="BI149" s="407"/>
      <c r="BJ149" s="407"/>
      <c r="BK149" s="407"/>
      <c r="BM149" s="407"/>
      <c r="BN149" s="408"/>
      <c r="BO149" s="407"/>
      <c r="BP149" s="408"/>
      <c r="BQ149" s="407"/>
      <c r="BR149" s="407"/>
      <c r="BS149" s="407"/>
      <c r="BT149" s="407"/>
      <c r="BU149" s="407"/>
      <c r="BW149" s="407"/>
      <c r="BX149" s="407"/>
      <c r="BY149" s="407"/>
      <c r="BZ149" s="407"/>
      <c r="CA149" s="407"/>
      <c r="CB149" s="407"/>
      <c r="CC149" s="407"/>
      <c r="CD149" s="407"/>
      <c r="CE149" s="407"/>
      <c r="CG149" s="407"/>
      <c r="CH149" s="407"/>
      <c r="CI149" s="407"/>
      <c r="CJ149" s="407"/>
      <c r="CK149" s="407"/>
      <c r="CM149" s="407"/>
      <c r="CN149" s="407"/>
      <c r="CO149" s="407"/>
      <c r="CP149" s="407"/>
      <c r="CQ149" s="407"/>
      <c r="CS149" s="407"/>
      <c r="CT149" s="407"/>
      <c r="CU149" s="407"/>
      <c r="CV149" s="407"/>
      <c r="CW149" s="407"/>
      <c r="CY149" s="355"/>
      <c r="CZ149" s="355"/>
      <c r="DA149" s="355"/>
      <c r="DB149" s="355"/>
      <c r="DC149" s="355"/>
      <c r="DD149" s="355"/>
      <c r="DE149" s="355"/>
      <c r="DF149" s="355"/>
      <c r="DG149" s="355"/>
      <c r="DH149" s="355"/>
      <c r="DI149" s="355"/>
      <c r="DJ149" s="355"/>
      <c r="DK149" s="356"/>
      <c r="DL149" s="355"/>
      <c r="DM149" s="355"/>
      <c r="DO149" s="355"/>
      <c r="DP149" s="355"/>
      <c r="DQ149" s="355"/>
      <c r="DR149" s="355"/>
      <c r="DS149" s="355"/>
      <c r="DT149" s="355"/>
      <c r="DU149" s="355"/>
      <c r="DV149" s="355"/>
      <c r="DW149" s="355"/>
      <c r="DX149" s="355"/>
      <c r="DY149" s="355"/>
      <c r="DZ149" s="355"/>
      <c r="EA149" s="356"/>
      <c r="EB149" s="355"/>
      <c r="EC149" s="355"/>
      <c r="EE149" s="407"/>
      <c r="EF149" s="407"/>
      <c r="EG149" s="407"/>
      <c r="EH149" s="407"/>
      <c r="EI149" s="407"/>
      <c r="EK149" s="407"/>
      <c r="EL149" s="408"/>
      <c r="EM149" s="407"/>
      <c r="EN149" s="407"/>
      <c r="EO149" s="407"/>
      <c r="EP149" s="407"/>
      <c r="EQ149" s="407"/>
      <c r="ES149" s="407"/>
      <c r="ET149" s="407"/>
      <c r="EU149" s="407"/>
      <c r="EV149" s="407"/>
      <c r="EW149" s="407"/>
      <c r="EY149" s="407"/>
      <c r="EZ149" s="407"/>
      <c r="FA149" s="407"/>
      <c r="FB149" s="407"/>
      <c r="FC149" s="407"/>
    </row>
    <row r="150" spans="1:159" x14ac:dyDescent="0.25">
      <c r="A150" s="198"/>
      <c r="B150" s="355"/>
      <c r="C150" s="355"/>
      <c r="D150" s="355"/>
      <c r="E150" s="355"/>
      <c r="F150" s="355"/>
      <c r="G150" s="355"/>
      <c r="H150" s="355"/>
      <c r="I150" s="355"/>
      <c r="J150" s="355"/>
      <c r="K150" s="355"/>
      <c r="L150" s="355"/>
      <c r="M150" s="355"/>
      <c r="N150" s="355"/>
      <c r="O150" s="355"/>
      <c r="P150" s="355"/>
      <c r="Q150" s="355"/>
      <c r="AQ150" s="407"/>
      <c r="AR150" s="408"/>
      <c r="AS150" s="407"/>
      <c r="AT150" s="408"/>
      <c r="AU150" s="407"/>
      <c r="AV150" s="407"/>
      <c r="AW150" s="407"/>
      <c r="AX150" s="407"/>
      <c r="AY150" s="407"/>
      <c r="AZ150" s="407"/>
      <c r="BB150" s="407"/>
      <c r="BC150" s="407"/>
      <c r="BD150" s="407"/>
      <c r="BE150" s="407"/>
      <c r="BF150" s="407"/>
      <c r="BG150" s="407"/>
      <c r="BH150" s="407"/>
      <c r="BI150" s="407"/>
      <c r="BJ150" s="407"/>
      <c r="BK150" s="407"/>
      <c r="BM150" s="407"/>
      <c r="BN150" s="408"/>
      <c r="BO150" s="407"/>
      <c r="BP150" s="408"/>
      <c r="BQ150" s="407"/>
      <c r="BR150" s="407"/>
      <c r="BS150" s="407"/>
      <c r="BT150" s="407"/>
      <c r="BU150" s="407"/>
      <c r="BW150" s="407"/>
      <c r="BX150" s="407"/>
      <c r="BY150" s="407"/>
      <c r="BZ150" s="407"/>
      <c r="CA150" s="407"/>
      <c r="CB150" s="407"/>
      <c r="CC150" s="407"/>
      <c r="CD150" s="407"/>
      <c r="CE150" s="407"/>
      <c r="CG150" s="407"/>
      <c r="CH150" s="407"/>
      <c r="CI150" s="407"/>
      <c r="CJ150" s="407"/>
      <c r="CK150" s="407"/>
      <c r="CM150" s="407"/>
      <c r="CN150" s="407"/>
      <c r="CO150" s="407"/>
      <c r="CP150" s="407"/>
      <c r="CQ150" s="407"/>
      <c r="CS150" s="407"/>
      <c r="CT150" s="407"/>
      <c r="CU150" s="407"/>
      <c r="CV150" s="407"/>
      <c r="CW150" s="407"/>
      <c r="CY150" s="355"/>
      <c r="CZ150" s="355"/>
      <c r="DA150" s="355"/>
      <c r="DB150" s="355"/>
      <c r="DC150" s="355"/>
      <c r="DD150" s="355"/>
      <c r="DE150" s="355"/>
      <c r="DF150" s="355"/>
      <c r="DG150" s="355"/>
      <c r="DH150" s="355"/>
      <c r="DI150" s="355"/>
      <c r="DJ150" s="355"/>
      <c r="DK150" s="356"/>
      <c r="DL150" s="355"/>
      <c r="DM150" s="355"/>
      <c r="DO150" s="355"/>
      <c r="DP150" s="355"/>
      <c r="DQ150" s="355"/>
      <c r="DR150" s="355"/>
      <c r="DS150" s="355"/>
      <c r="DT150" s="355"/>
      <c r="DU150" s="355"/>
      <c r="DV150" s="355"/>
      <c r="DW150" s="355"/>
      <c r="DX150" s="355"/>
      <c r="DY150" s="355"/>
      <c r="DZ150" s="355"/>
      <c r="EA150" s="356"/>
      <c r="EB150" s="355"/>
      <c r="EC150" s="355"/>
      <c r="EE150" s="407"/>
      <c r="EF150" s="407"/>
      <c r="EG150" s="407"/>
      <c r="EH150" s="407"/>
      <c r="EI150" s="407"/>
      <c r="EK150" s="407"/>
      <c r="EL150" s="408"/>
      <c r="EM150" s="407"/>
      <c r="EN150" s="407"/>
      <c r="EO150" s="407"/>
      <c r="EP150" s="407"/>
      <c r="EQ150" s="407"/>
      <c r="ES150" s="407"/>
      <c r="ET150" s="407"/>
      <c r="EU150" s="407"/>
      <c r="EV150" s="407"/>
      <c r="EW150" s="407"/>
      <c r="EY150" s="407"/>
      <c r="EZ150" s="407"/>
      <c r="FA150" s="407"/>
      <c r="FB150" s="407"/>
      <c r="FC150" s="407"/>
    </row>
    <row r="151" spans="1:159" x14ac:dyDescent="0.25">
      <c r="A151" s="198"/>
      <c r="B151" s="355"/>
      <c r="C151" s="355"/>
      <c r="D151" s="355"/>
      <c r="E151" s="355"/>
      <c r="F151" s="355"/>
      <c r="G151" s="355"/>
      <c r="H151" s="355"/>
      <c r="I151" s="355"/>
      <c r="J151" s="355"/>
      <c r="K151" s="355"/>
      <c r="L151" s="355"/>
      <c r="M151" s="355"/>
      <c r="N151" s="355"/>
      <c r="O151" s="355"/>
      <c r="P151" s="355"/>
      <c r="Q151" s="355"/>
      <c r="AQ151" s="407"/>
      <c r="AR151" s="408"/>
      <c r="AS151" s="407"/>
      <c r="AT151" s="408"/>
      <c r="AU151" s="407"/>
      <c r="AV151" s="407"/>
      <c r="AW151" s="407"/>
      <c r="AX151" s="407"/>
      <c r="AY151" s="407"/>
      <c r="AZ151" s="407"/>
      <c r="BB151" s="407"/>
      <c r="BC151" s="407"/>
      <c r="BD151" s="407"/>
      <c r="BE151" s="407"/>
      <c r="BF151" s="407"/>
      <c r="BG151" s="407"/>
      <c r="BH151" s="407"/>
      <c r="BI151" s="407"/>
      <c r="BJ151" s="407"/>
      <c r="BK151" s="407"/>
      <c r="BM151" s="407"/>
      <c r="BN151" s="408"/>
      <c r="BO151" s="407"/>
      <c r="BP151" s="408"/>
      <c r="BQ151" s="407"/>
      <c r="BR151" s="407"/>
      <c r="BS151" s="407"/>
      <c r="BT151" s="407"/>
      <c r="BU151" s="407"/>
      <c r="BW151" s="407"/>
      <c r="BX151" s="407"/>
      <c r="BY151" s="407"/>
      <c r="BZ151" s="407"/>
      <c r="CA151" s="407"/>
      <c r="CB151" s="407"/>
      <c r="CC151" s="407"/>
      <c r="CD151" s="407"/>
      <c r="CE151" s="407"/>
      <c r="CG151" s="407"/>
      <c r="CH151" s="407"/>
      <c r="CI151" s="407"/>
      <c r="CJ151" s="407"/>
      <c r="CK151" s="407"/>
      <c r="CM151" s="407"/>
      <c r="CN151" s="407"/>
      <c r="CO151" s="407"/>
      <c r="CP151" s="407"/>
      <c r="CQ151" s="407"/>
      <c r="CS151" s="407"/>
      <c r="CT151" s="407"/>
      <c r="CU151" s="407"/>
      <c r="CV151" s="407"/>
      <c r="CW151" s="407"/>
      <c r="CY151" s="355"/>
      <c r="CZ151" s="355"/>
      <c r="DA151" s="355"/>
      <c r="DB151" s="355"/>
      <c r="DC151" s="355"/>
      <c r="DD151" s="355"/>
      <c r="DE151" s="355"/>
      <c r="DF151" s="355"/>
      <c r="DG151" s="355"/>
      <c r="DH151" s="355"/>
      <c r="DI151" s="355"/>
      <c r="DJ151" s="355"/>
      <c r="DK151" s="356"/>
      <c r="DL151" s="355"/>
      <c r="DM151" s="355"/>
      <c r="DO151" s="355"/>
      <c r="DP151" s="355"/>
      <c r="DQ151" s="355"/>
      <c r="DR151" s="355"/>
      <c r="DS151" s="355"/>
      <c r="DT151" s="355"/>
      <c r="DU151" s="355"/>
      <c r="DV151" s="355"/>
      <c r="DW151" s="355"/>
      <c r="DX151" s="355"/>
      <c r="DY151" s="355"/>
      <c r="DZ151" s="355"/>
      <c r="EA151" s="356"/>
      <c r="EB151" s="355"/>
      <c r="EC151" s="355"/>
      <c r="EE151" s="407"/>
      <c r="EF151" s="407"/>
      <c r="EG151" s="407"/>
      <c r="EH151" s="407"/>
      <c r="EI151" s="407"/>
      <c r="EK151" s="407"/>
      <c r="EL151" s="408"/>
      <c r="EM151" s="407"/>
      <c r="EN151" s="407"/>
      <c r="EO151" s="407"/>
      <c r="EP151" s="407"/>
      <c r="EQ151" s="407"/>
      <c r="ES151" s="407"/>
      <c r="ET151" s="407"/>
      <c r="EU151" s="407"/>
      <c r="EV151" s="407"/>
      <c r="EW151" s="407"/>
      <c r="EY151" s="407"/>
      <c r="EZ151" s="407"/>
      <c r="FA151" s="407"/>
      <c r="FB151" s="407"/>
      <c r="FC151" s="407"/>
    </row>
    <row r="152" spans="1:159" x14ac:dyDescent="0.25">
      <c r="A152" s="198"/>
      <c r="B152" s="355"/>
      <c r="C152" s="355"/>
      <c r="D152" s="355"/>
      <c r="E152" s="355"/>
      <c r="F152" s="355"/>
      <c r="G152" s="355"/>
      <c r="H152" s="355"/>
      <c r="I152" s="355"/>
      <c r="J152" s="355"/>
      <c r="K152" s="355"/>
      <c r="L152" s="355"/>
      <c r="M152" s="355"/>
      <c r="N152" s="355"/>
      <c r="O152" s="355"/>
      <c r="P152" s="355"/>
      <c r="Q152" s="355"/>
      <c r="AQ152" s="407"/>
      <c r="AR152" s="408"/>
      <c r="AS152" s="407"/>
      <c r="AT152" s="408"/>
      <c r="AU152" s="407"/>
      <c r="AV152" s="407"/>
      <c r="AW152" s="407"/>
      <c r="AX152" s="407"/>
      <c r="AY152" s="407"/>
      <c r="AZ152" s="407"/>
      <c r="BB152" s="407"/>
      <c r="BC152" s="407"/>
      <c r="BD152" s="407"/>
      <c r="BE152" s="407"/>
      <c r="BF152" s="407"/>
      <c r="BG152" s="407"/>
      <c r="BH152" s="407"/>
      <c r="BI152" s="407"/>
      <c r="BJ152" s="407"/>
      <c r="BK152" s="407"/>
      <c r="BM152" s="407"/>
      <c r="BN152" s="408"/>
      <c r="BO152" s="407"/>
      <c r="BP152" s="408"/>
      <c r="BQ152" s="407"/>
      <c r="BR152" s="407"/>
      <c r="BS152" s="407"/>
      <c r="BT152" s="407"/>
      <c r="BU152" s="407"/>
      <c r="BW152" s="407"/>
      <c r="BX152" s="407"/>
      <c r="BY152" s="407"/>
      <c r="BZ152" s="407"/>
      <c r="CA152" s="407"/>
      <c r="CB152" s="407"/>
      <c r="CC152" s="407"/>
      <c r="CD152" s="407"/>
      <c r="CE152" s="407"/>
      <c r="CG152" s="407"/>
      <c r="CH152" s="407"/>
      <c r="CI152" s="407"/>
      <c r="CJ152" s="407"/>
      <c r="CK152" s="407"/>
      <c r="CM152" s="407"/>
      <c r="CN152" s="407"/>
      <c r="CO152" s="407"/>
      <c r="CP152" s="407"/>
      <c r="CQ152" s="407"/>
      <c r="CS152" s="407"/>
      <c r="CT152" s="407"/>
      <c r="CU152" s="407"/>
      <c r="CV152" s="407"/>
      <c r="CW152" s="407"/>
      <c r="CY152" s="355"/>
      <c r="CZ152" s="355"/>
      <c r="DA152" s="355"/>
      <c r="DB152" s="355"/>
      <c r="DC152" s="355"/>
      <c r="DD152" s="355"/>
      <c r="DE152" s="355"/>
      <c r="DF152" s="355"/>
      <c r="DG152" s="355"/>
      <c r="DH152" s="355"/>
      <c r="DI152" s="355"/>
      <c r="DJ152" s="355"/>
      <c r="DK152" s="356"/>
      <c r="DL152" s="355"/>
      <c r="DM152" s="355"/>
      <c r="DO152" s="355"/>
      <c r="DP152" s="355"/>
      <c r="DQ152" s="355"/>
      <c r="DR152" s="355"/>
      <c r="DS152" s="355"/>
      <c r="DT152" s="355"/>
      <c r="DU152" s="355"/>
      <c r="DV152" s="355"/>
      <c r="DW152" s="355"/>
      <c r="DX152" s="355"/>
      <c r="DY152" s="355"/>
      <c r="DZ152" s="355"/>
      <c r="EA152" s="356"/>
      <c r="EB152" s="355"/>
      <c r="EC152" s="355"/>
      <c r="EE152" s="407"/>
      <c r="EF152" s="407"/>
      <c r="EG152" s="407"/>
      <c r="EH152" s="407"/>
      <c r="EI152" s="407"/>
      <c r="EK152" s="407"/>
      <c r="EL152" s="408"/>
      <c r="EM152" s="407"/>
      <c r="EN152" s="407"/>
      <c r="EO152" s="407"/>
      <c r="EP152" s="407"/>
      <c r="EQ152" s="407"/>
      <c r="ES152" s="407"/>
      <c r="ET152" s="407"/>
      <c r="EU152" s="407"/>
      <c r="EV152" s="407"/>
      <c r="EW152" s="407"/>
      <c r="EY152" s="407"/>
      <c r="EZ152" s="407"/>
      <c r="FA152" s="407"/>
      <c r="FB152" s="407"/>
      <c r="FC152" s="407"/>
    </row>
    <row r="153" spans="1:159" x14ac:dyDescent="0.25">
      <c r="A153" s="198"/>
      <c r="B153" s="355"/>
      <c r="C153" s="355"/>
      <c r="D153" s="355"/>
      <c r="E153" s="355"/>
      <c r="F153" s="355"/>
      <c r="G153" s="355"/>
      <c r="H153" s="355"/>
      <c r="I153" s="355"/>
      <c r="J153" s="355"/>
      <c r="K153" s="355"/>
      <c r="L153" s="355"/>
      <c r="M153" s="355"/>
      <c r="N153" s="355"/>
      <c r="O153" s="355"/>
      <c r="P153" s="355"/>
      <c r="Q153" s="355"/>
      <c r="AQ153" s="407"/>
      <c r="AR153" s="408"/>
      <c r="AS153" s="407"/>
      <c r="AT153" s="408"/>
      <c r="AU153" s="407"/>
      <c r="AV153" s="407"/>
      <c r="AW153" s="407"/>
      <c r="AX153" s="407"/>
      <c r="AY153" s="407"/>
      <c r="AZ153" s="407"/>
      <c r="BB153" s="407"/>
      <c r="BC153" s="407"/>
      <c r="BD153" s="407"/>
      <c r="BE153" s="407"/>
      <c r="BF153" s="407"/>
      <c r="BG153" s="407"/>
      <c r="BH153" s="407"/>
      <c r="BI153" s="407"/>
      <c r="BJ153" s="407"/>
      <c r="BK153" s="407"/>
      <c r="BM153" s="407"/>
      <c r="BN153" s="408"/>
      <c r="BO153" s="407"/>
      <c r="BP153" s="408"/>
      <c r="BQ153" s="407"/>
      <c r="BR153" s="407"/>
      <c r="BS153" s="407"/>
      <c r="BT153" s="407"/>
      <c r="BU153" s="407"/>
      <c r="BW153" s="407"/>
      <c r="BX153" s="407"/>
      <c r="BY153" s="407"/>
      <c r="BZ153" s="407"/>
      <c r="CA153" s="407"/>
      <c r="CB153" s="407"/>
      <c r="CC153" s="407"/>
      <c r="CD153" s="407"/>
      <c r="CE153" s="407"/>
      <c r="CG153" s="407"/>
      <c r="CH153" s="407"/>
      <c r="CI153" s="407"/>
      <c r="CJ153" s="407"/>
      <c r="CK153" s="407"/>
      <c r="CM153" s="407"/>
      <c r="CN153" s="407"/>
      <c r="CO153" s="407"/>
      <c r="CP153" s="407"/>
      <c r="CQ153" s="407"/>
      <c r="CS153" s="407"/>
      <c r="CT153" s="407"/>
      <c r="CU153" s="407"/>
      <c r="CV153" s="407"/>
      <c r="CW153" s="407"/>
      <c r="CY153" s="355"/>
      <c r="CZ153" s="355"/>
      <c r="DA153" s="355"/>
      <c r="DB153" s="355"/>
      <c r="DC153" s="355"/>
      <c r="DD153" s="355"/>
      <c r="DE153" s="355"/>
      <c r="DF153" s="355"/>
      <c r="DG153" s="355"/>
      <c r="DH153" s="355"/>
      <c r="DI153" s="355"/>
      <c r="DJ153" s="355"/>
      <c r="DK153" s="356"/>
      <c r="DL153" s="355"/>
      <c r="DM153" s="355"/>
      <c r="DO153" s="355"/>
      <c r="DP153" s="355"/>
      <c r="DQ153" s="355"/>
      <c r="DR153" s="355"/>
      <c r="DS153" s="355"/>
      <c r="DT153" s="355"/>
      <c r="DU153" s="355"/>
      <c r="DV153" s="355"/>
      <c r="DW153" s="355"/>
      <c r="DX153" s="355"/>
      <c r="DY153" s="355"/>
      <c r="DZ153" s="355"/>
      <c r="EA153" s="356"/>
      <c r="EB153" s="355"/>
      <c r="EC153" s="355"/>
      <c r="EE153" s="407"/>
      <c r="EF153" s="407"/>
      <c r="EG153" s="407"/>
      <c r="EH153" s="407"/>
      <c r="EI153" s="407"/>
      <c r="EK153" s="407"/>
      <c r="EL153" s="408"/>
      <c r="EM153" s="407"/>
      <c r="EN153" s="407"/>
      <c r="EO153" s="407"/>
      <c r="EP153" s="407"/>
      <c r="EQ153" s="407"/>
      <c r="ES153" s="407"/>
      <c r="ET153" s="407"/>
      <c r="EU153" s="407"/>
      <c r="EV153" s="407"/>
      <c r="EW153" s="407"/>
      <c r="EY153" s="407"/>
      <c r="EZ153" s="407"/>
      <c r="FA153" s="407"/>
      <c r="FB153" s="407"/>
      <c r="FC153" s="407"/>
    </row>
    <row r="154" spans="1:159" x14ac:dyDescent="0.25">
      <c r="A154" s="198"/>
      <c r="B154" s="355"/>
      <c r="C154" s="355"/>
      <c r="D154" s="355"/>
      <c r="E154" s="355"/>
      <c r="F154" s="355"/>
      <c r="G154" s="355"/>
      <c r="H154" s="355"/>
      <c r="I154" s="355"/>
      <c r="J154" s="355"/>
      <c r="K154" s="355"/>
      <c r="L154" s="355"/>
      <c r="M154" s="355"/>
      <c r="N154" s="355"/>
      <c r="O154" s="355"/>
      <c r="P154" s="355"/>
      <c r="Q154" s="355"/>
      <c r="AQ154" s="407"/>
      <c r="AR154" s="408"/>
      <c r="AS154" s="407"/>
      <c r="AT154" s="408"/>
      <c r="AU154" s="407"/>
      <c r="AV154" s="407"/>
      <c r="AW154" s="407"/>
      <c r="AX154" s="407"/>
      <c r="AY154" s="407"/>
      <c r="AZ154" s="407"/>
      <c r="BB154" s="407"/>
      <c r="BC154" s="407"/>
      <c r="BD154" s="407"/>
      <c r="BE154" s="407"/>
      <c r="BF154" s="407"/>
      <c r="BG154" s="407"/>
      <c r="BH154" s="407"/>
      <c r="BI154" s="407"/>
      <c r="BJ154" s="407"/>
      <c r="BK154" s="407"/>
      <c r="BM154" s="407"/>
      <c r="BN154" s="408"/>
      <c r="BO154" s="407"/>
      <c r="BP154" s="408"/>
      <c r="BQ154" s="407"/>
      <c r="BR154" s="407"/>
      <c r="BS154" s="407"/>
      <c r="BT154" s="407"/>
      <c r="BU154" s="407"/>
      <c r="BW154" s="407"/>
      <c r="BX154" s="407"/>
      <c r="BY154" s="407"/>
      <c r="BZ154" s="407"/>
      <c r="CA154" s="407"/>
      <c r="CB154" s="407"/>
      <c r="CC154" s="407"/>
      <c r="CD154" s="407"/>
      <c r="CE154" s="407"/>
      <c r="CG154" s="407"/>
      <c r="CH154" s="407"/>
      <c r="CI154" s="407"/>
      <c r="CJ154" s="407"/>
      <c r="CK154" s="407"/>
      <c r="CM154" s="407"/>
      <c r="CN154" s="407"/>
      <c r="CO154" s="407"/>
      <c r="CP154" s="407"/>
      <c r="CQ154" s="407"/>
      <c r="CS154" s="407"/>
      <c r="CT154" s="407"/>
      <c r="CU154" s="407"/>
      <c r="CV154" s="407"/>
      <c r="CW154" s="407"/>
      <c r="CY154" s="355"/>
      <c r="CZ154" s="355"/>
      <c r="DA154" s="355"/>
      <c r="DB154" s="355"/>
      <c r="DC154" s="355"/>
      <c r="DD154" s="355"/>
      <c r="DE154" s="355"/>
      <c r="DF154" s="355"/>
      <c r="DG154" s="355"/>
      <c r="DH154" s="355"/>
      <c r="DI154" s="355"/>
      <c r="DJ154" s="355"/>
      <c r="DK154" s="356"/>
      <c r="DL154" s="355"/>
      <c r="DM154" s="355"/>
      <c r="DO154" s="355"/>
      <c r="DP154" s="355"/>
      <c r="DQ154" s="355"/>
      <c r="DR154" s="355"/>
      <c r="DS154" s="355"/>
      <c r="DT154" s="355"/>
      <c r="DU154" s="355"/>
      <c r="DV154" s="355"/>
      <c r="DW154" s="355"/>
      <c r="DX154" s="355"/>
      <c r="DY154" s="355"/>
      <c r="DZ154" s="355"/>
      <c r="EA154" s="356"/>
      <c r="EB154" s="355"/>
      <c r="EC154" s="355"/>
      <c r="EE154" s="407"/>
      <c r="EF154" s="407"/>
      <c r="EG154" s="407"/>
      <c r="EH154" s="407"/>
      <c r="EI154" s="407"/>
      <c r="EK154" s="407"/>
      <c r="EL154" s="408"/>
      <c r="EM154" s="407"/>
      <c r="EN154" s="407"/>
      <c r="EO154" s="407"/>
      <c r="EP154" s="407"/>
      <c r="EQ154" s="407"/>
      <c r="ES154" s="407"/>
      <c r="ET154" s="407"/>
      <c r="EU154" s="407"/>
      <c r="EV154" s="407"/>
      <c r="EW154" s="407"/>
      <c r="EY154" s="407"/>
      <c r="EZ154" s="407"/>
      <c r="FA154" s="407"/>
      <c r="FB154" s="407"/>
      <c r="FC154" s="407"/>
    </row>
    <row r="155" spans="1:159" x14ac:dyDescent="0.25">
      <c r="A155" s="198"/>
      <c r="B155" s="355"/>
      <c r="C155" s="355"/>
      <c r="D155" s="355"/>
      <c r="E155" s="355"/>
      <c r="F155" s="355"/>
      <c r="G155" s="355"/>
      <c r="H155" s="355"/>
      <c r="I155" s="355"/>
      <c r="J155" s="355"/>
      <c r="K155" s="355"/>
      <c r="L155" s="355"/>
      <c r="M155" s="355"/>
      <c r="N155" s="355"/>
      <c r="O155" s="355"/>
      <c r="P155" s="355"/>
      <c r="Q155" s="355"/>
      <c r="AQ155" s="407"/>
      <c r="AR155" s="408"/>
      <c r="AS155" s="407"/>
      <c r="AT155" s="408"/>
      <c r="AU155" s="407"/>
      <c r="AV155" s="407"/>
      <c r="AW155" s="407"/>
      <c r="AX155" s="407"/>
      <c r="AY155" s="407"/>
      <c r="AZ155" s="407"/>
      <c r="BB155" s="407"/>
      <c r="BC155" s="407"/>
      <c r="BD155" s="407"/>
      <c r="BE155" s="407"/>
      <c r="BF155" s="407"/>
      <c r="BG155" s="407"/>
      <c r="BH155" s="407"/>
      <c r="BI155" s="407"/>
      <c r="BJ155" s="407"/>
      <c r="BK155" s="407"/>
      <c r="BM155" s="407"/>
      <c r="BN155" s="408"/>
      <c r="BO155" s="407"/>
      <c r="BP155" s="408"/>
      <c r="BQ155" s="407"/>
      <c r="BR155" s="407"/>
      <c r="BS155" s="407"/>
      <c r="BT155" s="407"/>
      <c r="BU155" s="407"/>
      <c r="BW155" s="407"/>
      <c r="BX155" s="407"/>
      <c r="BY155" s="407"/>
      <c r="BZ155" s="407"/>
      <c r="CA155" s="407"/>
      <c r="CB155" s="407"/>
      <c r="CC155" s="407"/>
      <c r="CD155" s="407"/>
      <c r="CE155" s="407"/>
      <c r="CG155" s="407"/>
      <c r="CH155" s="407"/>
      <c r="CI155" s="407"/>
      <c r="CJ155" s="407"/>
      <c r="CK155" s="407"/>
      <c r="CM155" s="407"/>
      <c r="CN155" s="407"/>
      <c r="CO155" s="407"/>
      <c r="CP155" s="407"/>
      <c r="CQ155" s="407"/>
      <c r="CS155" s="407"/>
      <c r="CT155" s="407"/>
      <c r="CU155" s="407"/>
      <c r="CV155" s="407"/>
      <c r="CW155" s="407"/>
      <c r="CY155" s="355"/>
      <c r="CZ155" s="355"/>
      <c r="DA155" s="355"/>
      <c r="DB155" s="355"/>
      <c r="DC155" s="355"/>
      <c r="DD155" s="355"/>
      <c r="DE155" s="355"/>
      <c r="DF155" s="355"/>
      <c r="DG155" s="355"/>
      <c r="DH155" s="355"/>
      <c r="DI155" s="355"/>
      <c r="DJ155" s="355"/>
      <c r="DK155" s="356"/>
      <c r="DL155" s="355"/>
      <c r="DM155" s="355"/>
      <c r="DO155" s="355"/>
      <c r="DP155" s="355"/>
      <c r="DQ155" s="355"/>
      <c r="DR155" s="355"/>
      <c r="DS155" s="355"/>
      <c r="DT155" s="355"/>
      <c r="DU155" s="355"/>
      <c r="DV155" s="355"/>
      <c r="DW155" s="355"/>
      <c r="DX155" s="355"/>
      <c r="DY155" s="355"/>
      <c r="DZ155" s="355"/>
      <c r="EA155" s="356"/>
      <c r="EB155" s="355"/>
      <c r="EC155" s="355"/>
      <c r="EE155" s="407"/>
      <c r="EF155" s="407"/>
      <c r="EG155" s="407"/>
      <c r="EH155" s="407"/>
      <c r="EI155" s="407"/>
      <c r="EK155" s="407"/>
      <c r="EL155" s="408"/>
      <c r="EM155" s="407"/>
      <c r="EN155" s="407"/>
      <c r="EO155" s="407"/>
      <c r="EP155" s="407"/>
      <c r="EQ155" s="407"/>
      <c r="ES155" s="407"/>
      <c r="ET155" s="407"/>
      <c r="EU155" s="407"/>
      <c r="EV155" s="407"/>
      <c r="EW155" s="407"/>
      <c r="EY155" s="407"/>
      <c r="EZ155" s="407"/>
      <c r="FA155" s="407"/>
      <c r="FB155" s="407"/>
      <c r="FC155" s="407"/>
    </row>
    <row r="156" spans="1:159" x14ac:dyDescent="0.25">
      <c r="A156" s="198"/>
      <c r="B156" s="355"/>
      <c r="C156" s="355"/>
      <c r="D156" s="355"/>
      <c r="E156" s="355"/>
      <c r="F156" s="355"/>
      <c r="G156" s="355"/>
      <c r="H156" s="355"/>
      <c r="I156" s="355"/>
      <c r="J156" s="355"/>
      <c r="K156" s="355"/>
      <c r="L156" s="355"/>
      <c r="M156" s="355"/>
      <c r="N156" s="355"/>
      <c r="O156" s="355"/>
      <c r="P156" s="355"/>
      <c r="Q156" s="355"/>
      <c r="AQ156" s="407"/>
      <c r="AR156" s="408"/>
      <c r="AS156" s="407"/>
      <c r="AT156" s="408"/>
      <c r="AU156" s="407"/>
      <c r="AV156" s="407"/>
      <c r="AW156" s="407"/>
      <c r="AX156" s="407"/>
      <c r="AY156" s="407"/>
      <c r="AZ156" s="407"/>
      <c r="BB156" s="407"/>
      <c r="BC156" s="407"/>
      <c r="BD156" s="407"/>
      <c r="BE156" s="407"/>
      <c r="BF156" s="407"/>
      <c r="BG156" s="407"/>
      <c r="BH156" s="407"/>
      <c r="BI156" s="407"/>
      <c r="BJ156" s="407"/>
      <c r="BK156" s="407"/>
      <c r="BM156" s="407"/>
      <c r="BN156" s="408"/>
      <c r="BO156" s="407"/>
      <c r="BP156" s="408"/>
      <c r="BQ156" s="407"/>
      <c r="BR156" s="407"/>
      <c r="BS156" s="407"/>
      <c r="BT156" s="407"/>
      <c r="BU156" s="407"/>
      <c r="BW156" s="407"/>
      <c r="BX156" s="407"/>
      <c r="BY156" s="407"/>
      <c r="BZ156" s="407"/>
      <c r="CA156" s="407"/>
      <c r="CB156" s="407"/>
      <c r="CC156" s="407"/>
      <c r="CD156" s="407"/>
      <c r="CE156" s="407"/>
      <c r="CG156" s="407"/>
      <c r="CH156" s="407"/>
      <c r="CI156" s="407"/>
      <c r="CJ156" s="407"/>
      <c r="CK156" s="407"/>
      <c r="CM156" s="407"/>
      <c r="CN156" s="407"/>
      <c r="CO156" s="407"/>
      <c r="CP156" s="407"/>
      <c r="CQ156" s="407"/>
      <c r="CS156" s="407"/>
      <c r="CT156" s="407"/>
      <c r="CU156" s="407"/>
      <c r="CV156" s="407"/>
      <c r="CW156" s="407"/>
      <c r="CY156" s="355"/>
      <c r="CZ156" s="355"/>
      <c r="DA156" s="355"/>
      <c r="DB156" s="355"/>
      <c r="DC156" s="355"/>
      <c r="DD156" s="355"/>
      <c r="DE156" s="355"/>
      <c r="DF156" s="355"/>
      <c r="DG156" s="355"/>
      <c r="DH156" s="355"/>
      <c r="DI156" s="355"/>
      <c r="DJ156" s="355"/>
      <c r="DK156" s="356"/>
      <c r="DL156" s="355"/>
      <c r="DM156" s="355"/>
      <c r="DO156" s="355"/>
      <c r="DP156" s="355"/>
      <c r="DQ156" s="355"/>
      <c r="DR156" s="355"/>
      <c r="DS156" s="355"/>
      <c r="DT156" s="355"/>
      <c r="DU156" s="355"/>
      <c r="DV156" s="355"/>
      <c r="DW156" s="355"/>
      <c r="DX156" s="355"/>
      <c r="DY156" s="355"/>
      <c r="DZ156" s="355"/>
      <c r="EA156" s="356"/>
      <c r="EB156" s="355"/>
      <c r="EC156" s="355"/>
      <c r="EE156" s="407"/>
      <c r="EF156" s="407"/>
      <c r="EG156" s="407"/>
      <c r="EH156" s="407"/>
      <c r="EI156" s="407"/>
      <c r="EK156" s="407"/>
      <c r="EL156" s="408"/>
      <c r="EM156" s="407"/>
      <c r="EN156" s="407"/>
      <c r="EO156" s="407"/>
      <c r="EP156" s="407"/>
      <c r="EQ156" s="407"/>
      <c r="ES156" s="407"/>
      <c r="ET156" s="407"/>
      <c r="EU156" s="407"/>
      <c r="EV156" s="407"/>
      <c r="EW156" s="407"/>
      <c r="EY156" s="407"/>
      <c r="EZ156" s="407"/>
      <c r="FA156" s="407"/>
      <c r="FB156" s="407"/>
      <c r="FC156" s="407"/>
    </row>
    <row r="157" spans="1:159" x14ac:dyDescent="0.25">
      <c r="A157" s="198"/>
      <c r="B157" s="355"/>
      <c r="C157" s="355"/>
      <c r="D157" s="355"/>
      <c r="E157" s="355"/>
      <c r="F157" s="355"/>
      <c r="G157" s="355"/>
      <c r="H157" s="355"/>
      <c r="I157" s="355"/>
      <c r="J157" s="355"/>
      <c r="K157" s="355"/>
      <c r="L157" s="355"/>
      <c r="M157" s="355"/>
      <c r="N157" s="355"/>
      <c r="O157" s="355"/>
      <c r="P157" s="355"/>
      <c r="Q157" s="355"/>
      <c r="AQ157" s="407"/>
      <c r="AR157" s="408"/>
      <c r="AS157" s="407"/>
      <c r="AT157" s="408"/>
      <c r="AU157" s="407"/>
      <c r="AV157" s="407"/>
      <c r="AW157" s="407"/>
      <c r="AX157" s="407"/>
      <c r="AY157" s="407"/>
      <c r="AZ157" s="407"/>
      <c r="BB157" s="407"/>
      <c r="BC157" s="407"/>
      <c r="BD157" s="407"/>
      <c r="BE157" s="407"/>
      <c r="BF157" s="407"/>
      <c r="BG157" s="407"/>
      <c r="BH157" s="407"/>
      <c r="BI157" s="407"/>
      <c r="BJ157" s="407"/>
      <c r="BK157" s="407"/>
      <c r="BM157" s="407"/>
      <c r="BN157" s="408"/>
      <c r="BO157" s="407"/>
      <c r="BP157" s="408"/>
      <c r="BQ157" s="407"/>
      <c r="BR157" s="407"/>
      <c r="BS157" s="407"/>
      <c r="BT157" s="407"/>
      <c r="BU157" s="407"/>
      <c r="BW157" s="407"/>
      <c r="BX157" s="407"/>
      <c r="BY157" s="407"/>
      <c r="BZ157" s="407"/>
      <c r="CA157" s="407"/>
      <c r="CB157" s="407"/>
      <c r="CC157" s="407"/>
      <c r="CD157" s="407"/>
      <c r="CE157" s="407"/>
      <c r="CG157" s="407"/>
      <c r="CH157" s="407"/>
      <c r="CI157" s="407"/>
      <c r="CJ157" s="407"/>
      <c r="CK157" s="407"/>
      <c r="CM157" s="407"/>
      <c r="CN157" s="407"/>
      <c r="CO157" s="407"/>
      <c r="CP157" s="407"/>
      <c r="CQ157" s="407"/>
      <c r="CS157" s="407"/>
      <c r="CT157" s="407"/>
      <c r="CU157" s="407"/>
      <c r="CV157" s="407"/>
      <c r="CW157" s="407"/>
      <c r="CY157" s="355"/>
      <c r="CZ157" s="355"/>
      <c r="DA157" s="355"/>
      <c r="DB157" s="355"/>
      <c r="DC157" s="355"/>
      <c r="DD157" s="355"/>
      <c r="DE157" s="355"/>
      <c r="DF157" s="355"/>
      <c r="DG157" s="355"/>
      <c r="DH157" s="355"/>
      <c r="DI157" s="355"/>
      <c r="DJ157" s="355"/>
      <c r="DK157" s="356"/>
      <c r="DL157" s="355"/>
      <c r="DM157" s="355"/>
      <c r="DO157" s="355"/>
      <c r="DP157" s="355"/>
      <c r="DQ157" s="355"/>
      <c r="DR157" s="355"/>
      <c r="DS157" s="355"/>
      <c r="DT157" s="355"/>
      <c r="DU157" s="355"/>
      <c r="DV157" s="355"/>
      <c r="DW157" s="355"/>
      <c r="DX157" s="355"/>
      <c r="DY157" s="355"/>
      <c r="DZ157" s="355"/>
      <c r="EA157" s="356"/>
      <c r="EB157" s="355"/>
      <c r="EC157" s="355"/>
      <c r="EE157" s="407"/>
      <c r="EF157" s="407"/>
      <c r="EG157" s="407"/>
      <c r="EH157" s="407"/>
      <c r="EI157" s="407"/>
      <c r="EK157" s="407"/>
      <c r="EL157" s="408"/>
      <c r="EM157" s="407"/>
      <c r="EN157" s="407"/>
      <c r="EO157" s="407"/>
      <c r="EP157" s="407"/>
      <c r="EQ157" s="407"/>
      <c r="ES157" s="407"/>
      <c r="ET157" s="407"/>
      <c r="EU157" s="407"/>
      <c r="EV157" s="407"/>
      <c r="EW157" s="407"/>
      <c r="EY157" s="407"/>
      <c r="EZ157" s="407"/>
      <c r="FA157" s="407"/>
      <c r="FB157" s="407"/>
      <c r="FC157" s="407"/>
    </row>
    <row r="158" spans="1:159" x14ac:dyDescent="0.25">
      <c r="A158" s="198"/>
      <c r="B158" s="355"/>
      <c r="C158" s="355"/>
      <c r="D158" s="355"/>
      <c r="E158" s="355"/>
      <c r="F158" s="355"/>
      <c r="G158" s="355"/>
      <c r="H158" s="355"/>
      <c r="I158" s="355"/>
      <c r="J158" s="355"/>
      <c r="K158" s="355"/>
      <c r="L158" s="355"/>
      <c r="M158" s="355"/>
      <c r="N158" s="355"/>
      <c r="O158" s="355"/>
      <c r="P158" s="355"/>
      <c r="Q158" s="355"/>
      <c r="AQ158" s="407"/>
      <c r="AR158" s="408"/>
      <c r="AS158" s="407"/>
      <c r="AT158" s="408"/>
      <c r="AU158" s="407"/>
      <c r="AV158" s="407"/>
      <c r="AW158" s="407"/>
      <c r="AX158" s="407"/>
      <c r="AY158" s="407"/>
      <c r="AZ158" s="407"/>
      <c r="BB158" s="407"/>
      <c r="BC158" s="407"/>
      <c r="BD158" s="407"/>
      <c r="BE158" s="407"/>
      <c r="BF158" s="407"/>
      <c r="BG158" s="407"/>
      <c r="BH158" s="407"/>
      <c r="BI158" s="407"/>
      <c r="BJ158" s="407"/>
      <c r="BK158" s="407"/>
      <c r="BM158" s="407"/>
      <c r="BN158" s="408"/>
      <c r="BO158" s="407"/>
      <c r="BP158" s="408"/>
      <c r="BQ158" s="407"/>
      <c r="BR158" s="407"/>
      <c r="BS158" s="407"/>
      <c r="BT158" s="407"/>
      <c r="BU158" s="407"/>
      <c r="BW158" s="407"/>
      <c r="BX158" s="407"/>
      <c r="BY158" s="407"/>
      <c r="BZ158" s="407"/>
      <c r="CA158" s="407"/>
      <c r="CB158" s="407"/>
      <c r="CC158" s="407"/>
      <c r="CD158" s="407"/>
      <c r="CE158" s="407"/>
      <c r="CG158" s="407"/>
      <c r="CH158" s="407"/>
      <c r="CI158" s="407"/>
      <c r="CJ158" s="407"/>
      <c r="CK158" s="407"/>
      <c r="CM158" s="407"/>
      <c r="CN158" s="407"/>
      <c r="CO158" s="407"/>
      <c r="CP158" s="407"/>
      <c r="CQ158" s="407"/>
      <c r="CS158" s="407"/>
      <c r="CT158" s="407"/>
      <c r="CU158" s="407"/>
      <c r="CV158" s="407"/>
      <c r="CW158" s="407"/>
      <c r="CY158" s="355"/>
      <c r="CZ158" s="355"/>
      <c r="DA158" s="355"/>
      <c r="DB158" s="355"/>
      <c r="DC158" s="355"/>
      <c r="DD158" s="355"/>
      <c r="DE158" s="355"/>
      <c r="DF158" s="355"/>
      <c r="DG158" s="355"/>
      <c r="DH158" s="355"/>
      <c r="DI158" s="355"/>
      <c r="DJ158" s="355"/>
      <c r="DK158" s="356"/>
      <c r="DL158" s="355"/>
      <c r="DM158" s="355"/>
      <c r="DO158" s="355"/>
      <c r="DP158" s="355"/>
      <c r="DQ158" s="355"/>
      <c r="DR158" s="355"/>
      <c r="DS158" s="355"/>
      <c r="DT158" s="355"/>
      <c r="DU158" s="355"/>
      <c r="DV158" s="355"/>
      <c r="DW158" s="355"/>
      <c r="DX158" s="355"/>
      <c r="DY158" s="355"/>
      <c r="DZ158" s="355"/>
      <c r="EA158" s="356"/>
      <c r="EB158" s="355"/>
      <c r="EC158" s="355"/>
      <c r="EE158" s="407"/>
      <c r="EF158" s="407"/>
      <c r="EG158" s="407"/>
      <c r="EH158" s="407"/>
      <c r="EI158" s="407"/>
      <c r="EK158" s="407"/>
      <c r="EL158" s="408"/>
      <c r="EM158" s="407"/>
      <c r="EN158" s="407"/>
      <c r="EO158" s="407"/>
      <c r="EP158" s="407"/>
      <c r="EQ158" s="407"/>
      <c r="ES158" s="407"/>
      <c r="ET158" s="407"/>
      <c r="EU158" s="407"/>
      <c r="EV158" s="407"/>
      <c r="EW158" s="407"/>
      <c r="EY158" s="407"/>
      <c r="EZ158" s="407"/>
      <c r="FA158" s="407"/>
      <c r="FB158" s="407"/>
      <c r="FC158" s="407"/>
    </row>
    <row r="159" spans="1:159" x14ac:dyDescent="0.25">
      <c r="A159" s="198"/>
      <c r="B159" s="355"/>
      <c r="C159" s="355"/>
      <c r="D159" s="355"/>
      <c r="E159" s="355"/>
      <c r="F159" s="355"/>
      <c r="G159" s="355"/>
      <c r="H159" s="355"/>
      <c r="I159" s="355"/>
      <c r="J159" s="355"/>
      <c r="K159" s="355"/>
      <c r="L159" s="355"/>
      <c r="M159" s="355"/>
      <c r="N159" s="355"/>
      <c r="O159" s="355"/>
      <c r="P159" s="355"/>
      <c r="Q159" s="355"/>
      <c r="AQ159" s="407"/>
      <c r="AR159" s="408"/>
      <c r="AS159" s="407"/>
      <c r="AT159" s="408"/>
      <c r="AU159" s="407"/>
      <c r="AV159" s="407"/>
      <c r="AW159" s="407"/>
      <c r="AX159" s="407"/>
      <c r="AY159" s="407"/>
      <c r="AZ159" s="407"/>
      <c r="BB159" s="407"/>
      <c r="BC159" s="407"/>
      <c r="BD159" s="407"/>
      <c r="BE159" s="407"/>
      <c r="BF159" s="407"/>
      <c r="BG159" s="407"/>
      <c r="BH159" s="407"/>
      <c r="BI159" s="407"/>
      <c r="BJ159" s="407"/>
      <c r="BK159" s="407"/>
      <c r="BM159" s="407"/>
      <c r="BN159" s="408"/>
      <c r="BO159" s="407"/>
      <c r="BP159" s="408"/>
      <c r="BQ159" s="407"/>
      <c r="BR159" s="407"/>
      <c r="BS159" s="407"/>
      <c r="BT159" s="407"/>
      <c r="BU159" s="407"/>
      <c r="BW159" s="407"/>
      <c r="BX159" s="407"/>
      <c r="BY159" s="407"/>
      <c r="BZ159" s="407"/>
      <c r="CA159" s="407"/>
      <c r="CB159" s="407"/>
      <c r="CC159" s="407"/>
      <c r="CD159" s="407"/>
      <c r="CE159" s="407"/>
      <c r="CG159" s="407"/>
      <c r="CH159" s="407"/>
      <c r="CI159" s="407"/>
      <c r="CJ159" s="407"/>
      <c r="CK159" s="407"/>
      <c r="CM159" s="407"/>
      <c r="CN159" s="407"/>
      <c r="CO159" s="407"/>
      <c r="CP159" s="407"/>
      <c r="CQ159" s="407"/>
      <c r="CS159" s="407"/>
      <c r="CT159" s="407"/>
      <c r="CU159" s="407"/>
      <c r="CV159" s="407"/>
      <c r="CW159" s="407"/>
      <c r="CY159" s="355"/>
      <c r="CZ159" s="355"/>
      <c r="DA159" s="355"/>
      <c r="DB159" s="355"/>
      <c r="DC159" s="355"/>
      <c r="DD159" s="355"/>
      <c r="DE159" s="355"/>
      <c r="DF159" s="355"/>
      <c r="DG159" s="355"/>
      <c r="DH159" s="355"/>
      <c r="DI159" s="355"/>
      <c r="DJ159" s="355"/>
      <c r="DK159" s="356"/>
      <c r="DL159" s="355"/>
      <c r="DM159" s="355"/>
      <c r="DO159" s="355"/>
      <c r="DP159" s="355"/>
      <c r="DQ159" s="355"/>
      <c r="DR159" s="355"/>
      <c r="DS159" s="355"/>
      <c r="DT159" s="355"/>
      <c r="DU159" s="355"/>
      <c r="DV159" s="355"/>
      <c r="DW159" s="355"/>
      <c r="DX159" s="355"/>
      <c r="DY159" s="355"/>
      <c r="DZ159" s="355"/>
      <c r="EA159" s="356"/>
      <c r="EB159" s="355"/>
      <c r="EC159" s="355"/>
      <c r="EE159" s="407"/>
      <c r="EF159" s="407"/>
      <c r="EG159" s="407"/>
      <c r="EH159" s="407"/>
      <c r="EI159" s="407"/>
      <c r="EK159" s="407"/>
      <c r="EL159" s="408"/>
      <c r="EM159" s="407"/>
      <c r="EN159" s="407"/>
      <c r="EO159" s="407"/>
      <c r="EP159" s="407"/>
      <c r="EQ159" s="407"/>
      <c r="ES159" s="407"/>
      <c r="ET159" s="407"/>
      <c r="EU159" s="407"/>
      <c r="EV159" s="407"/>
      <c r="EW159" s="407"/>
      <c r="EY159" s="407"/>
      <c r="EZ159" s="407"/>
      <c r="FA159" s="407"/>
      <c r="FB159" s="407"/>
      <c r="FC159" s="407"/>
    </row>
    <row r="160" spans="1:159" x14ac:dyDescent="0.25">
      <c r="A160" s="198"/>
      <c r="B160" s="355"/>
      <c r="C160" s="355"/>
      <c r="D160" s="355"/>
      <c r="E160" s="355"/>
      <c r="F160" s="355"/>
      <c r="G160" s="355"/>
      <c r="H160" s="355"/>
      <c r="I160" s="355"/>
      <c r="J160" s="355"/>
      <c r="K160" s="355"/>
      <c r="L160" s="355"/>
      <c r="M160" s="355"/>
      <c r="N160" s="355"/>
      <c r="O160" s="355"/>
      <c r="P160" s="355"/>
      <c r="Q160" s="355"/>
      <c r="AQ160" s="407"/>
      <c r="AR160" s="408"/>
      <c r="AS160" s="407"/>
      <c r="AT160" s="408"/>
      <c r="AU160" s="407"/>
      <c r="AV160" s="407"/>
      <c r="AW160" s="407"/>
      <c r="AX160" s="407"/>
      <c r="AY160" s="407"/>
      <c r="AZ160" s="407"/>
      <c r="BB160" s="407"/>
      <c r="BC160" s="407"/>
      <c r="BD160" s="407"/>
      <c r="BE160" s="407"/>
      <c r="BF160" s="407"/>
      <c r="BG160" s="407"/>
      <c r="BH160" s="407"/>
      <c r="BI160" s="407"/>
      <c r="BJ160" s="407"/>
      <c r="BK160" s="407"/>
      <c r="BM160" s="407"/>
      <c r="BN160" s="408"/>
      <c r="BO160" s="407"/>
      <c r="BP160" s="408"/>
      <c r="BQ160" s="407"/>
      <c r="BR160" s="407"/>
      <c r="BS160" s="407"/>
      <c r="BT160" s="407"/>
      <c r="BU160" s="407"/>
      <c r="BW160" s="407"/>
      <c r="BX160" s="407"/>
      <c r="BY160" s="407"/>
      <c r="BZ160" s="407"/>
      <c r="CA160" s="407"/>
      <c r="CB160" s="407"/>
      <c r="CC160" s="407"/>
      <c r="CD160" s="407"/>
      <c r="CE160" s="407"/>
      <c r="CG160" s="407"/>
      <c r="CH160" s="407"/>
      <c r="CI160" s="407"/>
      <c r="CJ160" s="407"/>
      <c r="CK160" s="407"/>
      <c r="CM160" s="407"/>
      <c r="CN160" s="407"/>
      <c r="CO160" s="407"/>
      <c r="CP160" s="407"/>
      <c r="CQ160" s="407"/>
      <c r="CS160" s="407"/>
      <c r="CT160" s="407"/>
      <c r="CU160" s="407"/>
      <c r="CV160" s="407"/>
      <c r="CW160" s="407"/>
      <c r="CY160" s="355"/>
      <c r="CZ160" s="355"/>
      <c r="DA160" s="355"/>
      <c r="DB160" s="355"/>
      <c r="DC160" s="355"/>
      <c r="DD160" s="355"/>
      <c r="DE160" s="355"/>
      <c r="DF160" s="355"/>
      <c r="DG160" s="355"/>
      <c r="DH160" s="355"/>
      <c r="DI160" s="355"/>
      <c r="DJ160" s="355"/>
      <c r="DK160" s="356"/>
      <c r="DL160" s="355"/>
      <c r="DM160" s="355"/>
      <c r="DO160" s="355"/>
      <c r="DP160" s="355"/>
      <c r="DQ160" s="355"/>
      <c r="DR160" s="355"/>
      <c r="DS160" s="355"/>
      <c r="DT160" s="355"/>
      <c r="DU160" s="355"/>
      <c r="DV160" s="355"/>
      <c r="DW160" s="355"/>
      <c r="DX160" s="355"/>
      <c r="DY160" s="355"/>
      <c r="DZ160" s="355"/>
      <c r="EA160" s="356"/>
      <c r="EB160" s="355"/>
      <c r="EC160" s="355"/>
      <c r="EE160" s="407"/>
      <c r="EF160" s="407"/>
      <c r="EG160" s="407"/>
      <c r="EH160" s="407"/>
      <c r="EI160" s="407"/>
      <c r="EK160" s="407"/>
      <c r="EL160" s="408"/>
      <c r="EM160" s="407"/>
      <c r="EN160" s="407"/>
      <c r="EO160" s="407"/>
      <c r="EP160" s="407"/>
      <c r="EQ160" s="407"/>
      <c r="ES160" s="407"/>
      <c r="ET160" s="407"/>
      <c r="EU160" s="407"/>
      <c r="EV160" s="407"/>
      <c r="EW160" s="407"/>
      <c r="EY160" s="407"/>
      <c r="EZ160" s="407"/>
      <c r="FA160" s="407"/>
      <c r="FB160" s="407"/>
      <c r="FC160" s="407"/>
    </row>
    <row r="161" spans="1:159" x14ac:dyDescent="0.25">
      <c r="A161" s="198"/>
      <c r="B161" s="355"/>
      <c r="C161" s="355"/>
      <c r="D161" s="355"/>
      <c r="E161" s="355"/>
      <c r="F161" s="355"/>
      <c r="G161" s="355"/>
      <c r="H161" s="355"/>
      <c r="I161" s="355"/>
      <c r="J161" s="355"/>
      <c r="K161" s="355"/>
      <c r="L161" s="355"/>
      <c r="M161" s="355"/>
      <c r="N161" s="355"/>
      <c r="O161" s="355"/>
      <c r="P161" s="355"/>
      <c r="Q161" s="355"/>
      <c r="AQ161" s="407"/>
      <c r="AR161" s="408"/>
      <c r="AS161" s="407"/>
      <c r="AT161" s="408"/>
      <c r="AU161" s="407"/>
      <c r="AV161" s="407"/>
      <c r="AW161" s="407"/>
      <c r="AX161" s="407"/>
      <c r="AY161" s="407"/>
      <c r="AZ161" s="407"/>
      <c r="BB161" s="407"/>
      <c r="BC161" s="407"/>
      <c r="BD161" s="407"/>
      <c r="BE161" s="407"/>
      <c r="BF161" s="407"/>
      <c r="BG161" s="407"/>
      <c r="BH161" s="407"/>
      <c r="BI161" s="407"/>
      <c r="BJ161" s="407"/>
      <c r="BK161" s="407"/>
      <c r="BM161" s="407"/>
      <c r="BN161" s="408"/>
      <c r="BO161" s="407"/>
      <c r="BP161" s="408"/>
      <c r="BQ161" s="407"/>
      <c r="BR161" s="407"/>
      <c r="BS161" s="407"/>
      <c r="BT161" s="407"/>
      <c r="BU161" s="407"/>
      <c r="BW161" s="407"/>
      <c r="BX161" s="407"/>
      <c r="BY161" s="407"/>
      <c r="BZ161" s="407"/>
      <c r="CA161" s="407"/>
      <c r="CB161" s="407"/>
      <c r="CC161" s="407"/>
      <c r="CD161" s="407"/>
      <c r="CE161" s="407"/>
      <c r="CG161" s="407"/>
      <c r="CH161" s="407"/>
      <c r="CI161" s="407"/>
      <c r="CJ161" s="407"/>
      <c r="CK161" s="407"/>
      <c r="CM161" s="407"/>
      <c r="CN161" s="407"/>
      <c r="CO161" s="407"/>
      <c r="CP161" s="407"/>
      <c r="CQ161" s="407"/>
      <c r="CS161" s="407"/>
      <c r="CT161" s="407"/>
      <c r="CU161" s="407"/>
      <c r="CV161" s="407"/>
      <c r="CW161" s="407"/>
      <c r="CY161" s="355"/>
      <c r="CZ161" s="355"/>
      <c r="DA161" s="355"/>
      <c r="DB161" s="355"/>
      <c r="DC161" s="355"/>
      <c r="DD161" s="355"/>
      <c r="DE161" s="355"/>
      <c r="DF161" s="355"/>
      <c r="DG161" s="355"/>
      <c r="DH161" s="355"/>
      <c r="DI161" s="355"/>
      <c r="DJ161" s="355"/>
      <c r="DK161" s="356"/>
      <c r="DL161" s="355"/>
      <c r="DM161" s="355"/>
      <c r="DO161" s="355"/>
      <c r="DP161" s="355"/>
      <c r="DQ161" s="355"/>
      <c r="DR161" s="355"/>
      <c r="DS161" s="355"/>
      <c r="DT161" s="355"/>
      <c r="DU161" s="355"/>
      <c r="DV161" s="355"/>
      <c r="DW161" s="355"/>
      <c r="DX161" s="355"/>
      <c r="DY161" s="355"/>
      <c r="DZ161" s="355"/>
      <c r="EA161" s="356"/>
      <c r="EB161" s="355"/>
      <c r="EC161" s="355"/>
      <c r="EE161" s="407"/>
      <c r="EF161" s="407"/>
      <c r="EG161" s="407"/>
      <c r="EH161" s="407"/>
      <c r="EI161" s="407"/>
      <c r="EK161" s="407"/>
      <c r="EL161" s="408"/>
      <c r="EM161" s="407"/>
      <c r="EN161" s="407"/>
      <c r="EO161" s="407"/>
      <c r="EP161" s="407"/>
      <c r="EQ161" s="407"/>
      <c r="ES161" s="407"/>
      <c r="ET161" s="407"/>
      <c r="EU161" s="407"/>
      <c r="EV161" s="407"/>
      <c r="EW161" s="407"/>
      <c r="EY161" s="407"/>
      <c r="EZ161" s="407"/>
      <c r="FA161" s="407"/>
      <c r="FB161" s="407"/>
      <c r="FC161" s="407"/>
    </row>
    <row r="162" spans="1:159" x14ac:dyDescent="0.25">
      <c r="A162" s="198"/>
      <c r="B162" s="355"/>
      <c r="C162" s="355"/>
      <c r="D162" s="355"/>
      <c r="E162" s="355"/>
      <c r="F162" s="355"/>
      <c r="G162" s="355"/>
      <c r="H162" s="355"/>
      <c r="I162" s="355"/>
      <c r="J162" s="355"/>
      <c r="K162" s="355"/>
      <c r="L162" s="355"/>
      <c r="M162" s="355"/>
      <c r="N162" s="355"/>
      <c r="O162" s="355"/>
      <c r="P162" s="355"/>
      <c r="Q162" s="355"/>
      <c r="AQ162" s="407"/>
      <c r="AR162" s="408"/>
      <c r="AS162" s="407"/>
      <c r="AT162" s="408"/>
      <c r="AU162" s="407"/>
      <c r="AV162" s="407"/>
      <c r="AW162" s="407"/>
      <c r="AX162" s="407"/>
      <c r="AY162" s="407"/>
      <c r="AZ162" s="407"/>
      <c r="BB162" s="407"/>
      <c r="BC162" s="407"/>
      <c r="BD162" s="407"/>
      <c r="BE162" s="407"/>
      <c r="BF162" s="407"/>
      <c r="BG162" s="407"/>
      <c r="BH162" s="407"/>
      <c r="BI162" s="407"/>
      <c r="BJ162" s="407"/>
      <c r="BK162" s="407"/>
      <c r="BM162" s="407"/>
      <c r="BN162" s="408"/>
      <c r="BO162" s="407"/>
      <c r="BP162" s="408"/>
      <c r="BQ162" s="407"/>
      <c r="BR162" s="407"/>
      <c r="BS162" s="407"/>
      <c r="BT162" s="407"/>
      <c r="BU162" s="407"/>
      <c r="BW162" s="407"/>
      <c r="BX162" s="407"/>
      <c r="BY162" s="407"/>
      <c r="BZ162" s="407"/>
      <c r="CA162" s="407"/>
      <c r="CB162" s="407"/>
      <c r="CC162" s="407"/>
      <c r="CD162" s="407"/>
      <c r="CE162" s="407"/>
      <c r="CG162" s="407"/>
      <c r="CH162" s="407"/>
      <c r="CI162" s="407"/>
      <c r="CJ162" s="407"/>
      <c r="CK162" s="407"/>
      <c r="CM162" s="407"/>
      <c r="CN162" s="407"/>
      <c r="CO162" s="407"/>
      <c r="CP162" s="407"/>
      <c r="CQ162" s="407"/>
      <c r="CS162" s="407"/>
      <c r="CT162" s="407"/>
      <c r="CU162" s="407"/>
      <c r="CV162" s="407"/>
      <c r="CW162" s="407"/>
      <c r="CY162" s="355"/>
      <c r="CZ162" s="355"/>
      <c r="DA162" s="355"/>
      <c r="DB162" s="355"/>
      <c r="DC162" s="355"/>
      <c r="DD162" s="355"/>
      <c r="DE162" s="355"/>
      <c r="DF162" s="355"/>
      <c r="DG162" s="355"/>
      <c r="DH162" s="355"/>
      <c r="DI162" s="355"/>
      <c r="DJ162" s="355"/>
      <c r="DK162" s="356"/>
      <c r="DL162" s="355"/>
      <c r="DM162" s="355"/>
      <c r="DO162" s="355"/>
      <c r="DP162" s="355"/>
      <c r="DQ162" s="355"/>
      <c r="DR162" s="355"/>
      <c r="DS162" s="355"/>
      <c r="DT162" s="355"/>
      <c r="DU162" s="355"/>
      <c r="DV162" s="355"/>
      <c r="DW162" s="355"/>
      <c r="DX162" s="355"/>
      <c r="DY162" s="355"/>
      <c r="DZ162" s="355"/>
      <c r="EA162" s="356"/>
      <c r="EB162" s="355"/>
      <c r="EC162" s="355"/>
      <c r="EE162" s="407"/>
      <c r="EF162" s="407"/>
      <c r="EG162" s="407"/>
      <c r="EH162" s="407"/>
      <c r="EI162" s="407"/>
      <c r="EK162" s="407"/>
      <c r="EL162" s="408"/>
      <c r="EM162" s="407"/>
      <c r="EN162" s="407"/>
      <c r="EO162" s="407"/>
      <c r="EP162" s="407"/>
      <c r="EQ162" s="407"/>
      <c r="ES162" s="407"/>
      <c r="ET162" s="407"/>
      <c r="EU162" s="407"/>
      <c r="EV162" s="407"/>
      <c r="EW162" s="407"/>
      <c r="EY162" s="407"/>
      <c r="EZ162" s="407"/>
      <c r="FA162" s="407"/>
      <c r="FB162" s="407"/>
      <c r="FC162" s="407"/>
    </row>
    <row r="163" spans="1:159" x14ac:dyDescent="0.25">
      <c r="A163" s="198"/>
      <c r="B163" s="355"/>
      <c r="C163" s="355"/>
      <c r="D163" s="355"/>
      <c r="E163" s="355"/>
      <c r="F163" s="355"/>
      <c r="G163" s="355"/>
      <c r="H163" s="355"/>
      <c r="I163" s="355"/>
      <c r="J163" s="355"/>
      <c r="K163" s="355"/>
      <c r="L163" s="355"/>
      <c r="M163" s="355"/>
      <c r="N163" s="355"/>
      <c r="O163" s="355"/>
      <c r="P163" s="355"/>
      <c r="Q163" s="355"/>
      <c r="AQ163" s="407"/>
      <c r="AR163" s="408"/>
      <c r="AS163" s="407"/>
      <c r="AT163" s="408"/>
      <c r="AU163" s="407"/>
      <c r="AV163" s="407"/>
      <c r="AW163" s="407"/>
      <c r="AX163" s="407"/>
      <c r="AY163" s="407"/>
      <c r="AZ163" s="407"/>
      <c r="BB163" s="407"/>
      <c r="BC163" s="407"/>
      <c r="BD163" s="407"/>
      <c r="BE163" s="407"/>
      <c r="BF163" s="407"/>
      <c r="BG163" s="407"/>
      <c r="BH163" s="407"/>
      <c r="BI163" s="407"/>
      <c r="BJ163" s="407"/>
      <c r="BK163" s="407"/>
      <c r="BM163" s="407"/>
      <c r="BN163" s="408"/>
      <c r="BO163" s="407"/>
      <c r="BP163" s="408"/>
      <c r="BQ163" s="407"/>
      <c r="BR163" s="407"/>
      <c r="BS163" s="407"/>
      <c r="BT163" s="407"/>
      <c r="BU163" s="407"/>
      <c r="BW163" s="407"/>
      <c r="BX163" s="407"/>
      <c r="BY163" s="407"/>
      <c r="BZ163" s="407"/>
      <c r="CA163" s="407"/>
      <c r="CB163" s="407"/>
      <c r="CC163" s="407"/>
      <c r="CD163" s="407"/>
      <c r="CE163" s="407"/>
      <c r="CG163" s="407"/>
      <c r="CH163" s="407"/>
      <c r="CI163" s="407"/>
      <c r="CJ163" s="407"/>
      <c r="CK163" s="407"/>
      <c r="CM163" s="407"/>
      <c r="CN163" s="407"/>
      <c r="CO163" s="407"/>
      <c r="CP163" s="407"/>
      <c r="CQ163" s="407"/>
      <c r="CS163" s="407"/>
      <c r="CT163" s="407"/>
      <c r="CU163" s="407"/>
      <c r="CV163" s="407"/>
      <c r="CW163" s="407"/>
      <c r="CY163" s="355"/>
      <c r="CZ163" s="355"/>
      <c r="DA163" s="355"/>
      <c r="DB163" s="355"/>
      <c r="DC163" s="355"/>
      <c r="DD163" s="355"/>
      <c r="DE163" s="355"/>
      <c r="DF163" s="355"/>
      <c r="DG163" s="355"/>
      <c r="DH163" s="355"/>
      <c r="DI163" s="355"/>
      <c r="DJ163" s="355"/>
      <c r="DK163" s="356"/>
      <c r="DL163" s="355"/>
      <c r="DM163" s="355"/>
      <c r="DO163" s="355"/>
      <c r="DP163" s="355"/>
      <c r="DQ163" s="355"/>
      <c r="DR163" s="355"/>
      <c r="DS163" s="355"/>
      <c r="DT163" s="355"/>
      <c r="DU163" s="355"/>
      <c r="DV163" s="355"/>
      <c r="DW163" s="355"/>
      <c r="DX163" s="355"/>
      <c r="DY163" s="355"/>
      <c r="DZ163" s="355"/>
      <c r="EA163" s="356"/>
      <c r="EB163" s="355"/>
      <c r="EC163" s="355"/>
      <c r="EE163" s="407"/>
      <c r="EF163" s="407"/>
      <c r="EG163" s="407"/>
      <c r="EH163" s="407"/>
      <c r="EI163" s="407"/>
      <c r="EK163" s="407"/>
      <c r="EL163" s="408"/>
      <c r="EM163" s="407"/>
      <c r="EN163" s="407"/>
      <c r="EO163" s="407"/>
      <c r="EP163" s="407"/>
      <c r="EQ163" s="407"/>
      <c r="ES163" s="407"/>
      <c r="ET163" s="407"/>
      <c r="EU163" s="407"/>
      <c r="EV163" s="407"/>
      <c r="EW163" s="407"/>
      <c r="EY163" s="407"/>
      <c r="EZ163" s="407"/>
      <c r="FA163" s="407"/>
      <c r="FB163" s="407"/>
      <c r="FC163" s="407"/>
    </row>
    <row r="164" spans="1:159" x14ac:dyDescent="0.25">
      <c r="A164" s="198"/>
      <c r="B164" s="355"/>
      <c r="C164" s="355"/>
      <c r="D164" s="355"/>
      <c r="E164" s="355"/>
      <c r="F164" s="355"/>
      <c r="G164" s="355"/>
      <c r="H164" s="355"/>
      <c r="I164" s="355"/>
      <c r="J164" s="355"/>
      <c r="K164" s="355"/>
      <c r="L164" s="355"/>
      <c r="M164" s="355"/>
      <c r="N164" s="355"/>
      <c r="O164" s="355"/>
      <c r="P164" s="355"/>
      <c r="Q164" s="355"/>
      <c r="AQ164" s="407"/>
      <c r="AR164" s="408"/>
      <c r="AS164" s="407"/>
      <c r="AT164" s="408"/>
      <c r="AU164" s="407"/>
      <c r="AV164" s="407"/>
      <c r="AW164" s="407"/>
      <c r="AX164" s="407"/>
      <c r="AY164" s="407"/>
      <c r="AZ164" s="407"/>
      <c r="BB164" s="407"/>
      <c r="BC164" s="407"/>
      <c r="BD164" s="407"/>
      <c r="BE164" s="407"/>
      <c r="BF164" s="407"/>
      <c r="BG164" s="407"/>
      <c r="BH164" s="407"/>
      <c r="BI164" s="407"/>
      <c r="BJ164" s="407"/>
      <c r="BK164" s="407"/>
      <c r="BM164" s="407"/>
      <c r="BN164" s="408"/>
      <c r="BO164" s="407"/>
      <c r="BP164" s="408"/>
      <c r="BQ164" s="407"/>
      <c r="BR164" s="407"/>
      <c r="BS164" s="407"/>
      <c r="BT164" s="407"/>
      <c r="BU164" s="407"/>
      <c r="BW164" s="407"/>
      <c r="BX164" s="407"/>
      <c r="BY164" s="407"/>
      <c r="BZ164" s="407"/>
      <c r="CA164" s="407"/>
      <c r="CB164" s="407"/>
      <c r="CC164" s="407"/>
      <c r="CD164" s="407"/>
      <c r="CE164" s="407"/>
      <c r="CG164" s="407"/>
      <c r="CH164" s="407"/>
      <c r="CI164" s="407"/>
      <c r="CJ164" s="407"/>
      <c r="CK164" s="407"/>
      <c r="CM164" s="407"/>
      <c r="CN164" s="407"/>
      <c r="CO164" s="407"/>
      <c r="CP164" s="407"/>
      <c r="CQ164" s="407"/>
      <c r="CS164" s="407"/>
      <c r="CT164" s="407"/>
      <c r="CU164" s="407"/>
      <c r="CV164" s="407"/>
      <c r="CW164" s="407"/>
      <c r="CY164" s="355"/>
      <c r="CZ164" s="355"/>
      <c r="DA164" s="355"/>
      <c r="DB164" s="355"/>
      <c r="DC164" s="355"/>
      <c r="DD164" s="355"/>
      <c r="DE164" s="355"/>
      <c r="DF164" s="355"/>
      <c r="DG164" s="355"/>
      <c r="DH164" s="355"/>
      <c r="DI164" s="355"/>
      <c r="DJ164" s="355"/>
      <c r="DK164" s="356"/>
      <c r="DL164" s="355"/>
      <c r="DM164" s="355"/>
      <c r="DO164" s="355"/>
      <c r="DP164" s="355"/>
      <c r="DQ164" s="355"/>
      <c r="DR164" s="355"/>
      <c r="DS164" s="355"/>
      <c r="DT164" s="355"/>
      <c r="DU164" s="355"/>
      <c r="DV164" s="355"/>
      <c r="DW164" s="355"/>
      <c r="DX164" s="355"/>
      <c r="DY164" s="355"/>
      <c r="DZ164" s="355"/>
      <c r="EA164" s="356"/>
      <c r="EB164" s="355"/>
      <c r="EC164" s="355"/>
      <c r="EE164" s="407"/>
      <c r="EF164" s="407"/>
      <c r="EG164" s="407"/>
      <c r="EH164" s="407"/>
      <c r="EI164" s="407"/>
      <c r="EK164" s="407"/>
      <c r="EL164" s="408"/>
      <c r="EM164" s="407"/>
      <c r="EN164" s="407"/>
      <c r="EO164" s="407"/>
      <c r="EP164" s="407"/>
      <c r="EQ164" s="407"/>
      <c r="ES164" s="407"/>
      <c r="ET164" s="407"/>
      <c r="EU164" s="407"/>
      <c r="EV164" s="407"/>
      <c r="EW164" s="407"/>
      <c r="EY164" s="407"/>
      <c r="EZ164" s="407"/>
      <c r="FA164" s="407"/>
      <c r="FB164" s="407"/>
      <c r="FC164" s="407"/>
    </row>
    <row r="165" spans="1:159" x14ac:dyDescent="0.25">
      <c r="A165" s="198"/>
      <c r="B165" s="355"/>
      <c r="C165" s="355"/>
      <c r="D165" s="355"/>
      <c r="E165" s="355"/>
      <c r="F165" s="355"/>
      <c r="G165" s="355"/>
      <c r="H165" s="355"/>
      <c r="I165" s="355"/>
      <c r="J165" s="355"/>
      <c r="K165" s="355"/>
      <c r="L165" s="355"/>
      <c r="M165" s="355"/>
      <c r="N165" s="355"/>
      <c r="O165" s="355"/>
      <c r="P165" s="355"/>
      <c r="Q165" s="355"/>
      <c r="AQ165" s="407"/>
      <c r="AR165" s="408"/>
      <c r="AS165" s="407"/>
      <c r="AT165" s="408"/>
      <c r="AU165" s="407"/>
      <c r="AV165" s="407"/>
      <c r="AW165" s="407"/>
      <c r="AX165" s="407"/>
      <c r="AY165" s="407"/>
      <c r="AZ165" s="407"/>
      <c r="BB165" s="407"/>
      <c r="BC165" s="407"/>
      <c r="BD165" s="407"/>
      <c r="BE165" s="407"/>
      <c r="BF165" s="407"/>
      <c r="BG165" s="407"/>
      <c r="BH165" s="407"/>
      <c r="BI165" s="407"/>
      <c r="BJ165" s="407"/>
      <c r="BK165" s="407"/>
      <c r="BM165" s="407"/>
      <c r="BN165" s="408"/>
      <c r="BO165" s="407"/>
      <c r="BP165" s="408"/>
      <c r="BQ165" s="407"/>
      <c r="BR165" s="407"/>
      <c r="BS165" s="407"/>
      <c r="BT165" s="407"/>
      <c r="BU165" s="407"/>
      <c r="BW165" s="407"/>
      <c r="BX165" s="407"/>
      <c r="BY165" s="407"/>
      <c r="BZ165" s="407"/>
      <c r="CA165" s="407"/>
      <c r="CB165" s="407"/>
      <c r="CC165" s="407"/>
      <c r="CD165" s="407"/>
      <c r="CE165" s="407"/>
      <c r="CG165" s="407"/>
      <c r="CH165" s="407"/>
      <c r="CI165" s="407"/>
      <c r="CJ165" s="407"/>
      <c r="CK165" s="407"/>
      <c r="CM165" s="407"/>
      <c r="CN165" s="407"/>
      <c r="CO165" s="407"/>
      <c r="CP165" s="407"/>
      <c r="CQ165" s="407"/>
      <c r="CS165" s="407"/>
      <c r="CT165" s="407"/>
      <c r="CU165" s="407"/>
      <c r="CV165" s="407"/>
      <c r="CW165" s="407"/>
      <c r="CY165" s="355"/>
      <c r="CZ165" s="355"/>
      <c r="DA165" s="355"/>
      <c r="DB165" s="355"/>
      <c r="DC165" s="355"/>
      <c r="DD165" s="355"/>
      <c r="DE165" s="355"/>
      <c r="DF165" s="355"/>
      <c r="DG165" s="355"/>
      <c r="DH165" s="355"/>
      <c r="DI165" s="355"/>
      <c r="DJ165" s="355"/>
      <c r="DK165" s="356"/>
      <c r="DL165" s="355"/>
      <c r="DM165" s="355"/>
      <c r="DO165" s="355"/>
      <c r="DP165" s="355"/>
      <c r="DQ165" s="355"/>
      <c r="DR165" s="355"/>
      <c r="DS165" s="355"/>
      <c r="DT165" s="355"/>
      <c r="DU165" s="355"/>
      <c r="DV165" s="355"/>
      <c r="DW165" s="355"/>
      <c r="DX165" s="355"/>
      <c r="DY165" s="355"/>
      <c r="DZ165" s="355"/>
      <c r="EA165" s="356"/>
      <c r="EB165" s="355"/>
      <c r="EC165" s="355"/>
      <c r="EE165" s="407"/>
      <c r="EF165" s="407"/>
      <c r="EG165" s="407"/>
      <c r="EH165" s="407"/>
      <c r="EI165" s="407"/>
      <c r="EK165" s="407"/>
      <c r="EL165" s="408"/>
      <c r="EM165" s="407"/>
      <c r="EN165" s="407"/>
      <c r="EO165" s="407"/>
      <c r="EP165" s="407"/>
      <c r="EQ165" s="407"/>
      <c r="ES165" s="407"/>
      <c r="ET165" s="407"/>
      <c r="EU165" s="407"/>
      <c r="EV165" s="407"/>
      <c r="EW165" s="407"/>
      <c r="EY165" s="407"/>
      <c r="EZ165" s="407"/>
      <c r="FA165" s="407"/>
      <c r="FB165" s="407"/>
      <c r="FC165" s="407"/>
    </row>
    <row r="166" spans="1:159" x14ac:dyDescent="0.25">
      <c r="A166" s="198"/>
      <c r="B166" s="355"/>
      <c r="C166" s="355"/>
      <c r="D166" s="355"/>
      <c r="E166" s="355"/>
      <c r="F166" s="355"/>
      <c r="G166" s="355"/>
      <c r="H166" s="355"/>
      <c r="I166" s="355"/>
      <c r="J166" s="355"/>
      <c r="K166" s="355"/>
      <c r="L166" s="355"/>
      <c r="M166" s="355"/>
      <c r="N166" s="355"/>
      <c r="O166" s="355"/>
      <c r="P166" s="355"/>
      <c r="Q166" s="355"/>
      <c r="AQ166" s="407"/>
      <c r="AR166" s="408"/>
      <c r="AS166" s="407"/>
      <c r="AT166" s="408"/>
      <c r="AU166" s="407"/>
      <c r="AV166" s="407"/>
      <c r="AW166" s="407"/>
      <c r="AX166" s="407"/>
      <c r="AY166" s="407"/>
      <c r="AZ166" s="407"/>
      <c r="BB166" s="407"/>
      <c r="BC166" s="407"/>
      <c r="BD166" s="407"/>
      <c r="BE166" s="407"/>
      <c r="BF166" s="407"/>
      <c r="BG166" s="407"/>
      <c r="BH166" s="407"/>
      <c r="BI166" s="407"/>
      <c r="BJ166" s="407"/>
      <c r="BK166" s="407"/>
      <c r="BM166" s="407"/>
      <c r="BN166" s="408"/>
      <c r="BO166" s="407"/>
      <c r="BP166" s="408"/>
      <c r="BQ166" s="407"/>
      <c r="BR166" s="407"/>
      <c r="BS166" s="407"/>
      <c r="BT166" s="407"/>
      <c r="BU166" s="407"/>
      <c r="BW166" s="407"/>
      <c r="BX166" s="407"/>
      <c r="BY166" s="407"/>
      <c r="BZ166" s="407"/>
      <c r="CA166" s="407"/>
      <c r="CB166" s="407"/>
      <c r="CC166" s="407"/>
      <c r="CD166" s="407"/>
      <c r="CE166" s="407"/>
      <c r="CG166" s="407"/>
      <c r="CH166" s="407"/>
      <c r="CI166" s="407"/>
      <c r="CJ166" s="407"/>
      <c r="CK166" s="407"/>
      <c r="CM166" s="407"/>
      <c r="CN166" s="407"/>
      <c r="CO166" s="407"/>
      <c r="CP166" s="407"/>
      <c r="CQ166" s="407"/>
      <c r="CS166" s="407"/>
      <c r="CT166" s="407"/>
      <c r="CU166" s="407"/>
      <c r="CV166" s="407"/>
      <c r="CW166" s="407"/>
      <c r="CY166" s="355"/>
      <c r="CZ166" s="355"/>
      <c r="DA166" s="355"/>
      <c r="DB166" s="355"/>
      <c r="DC166" s="355"/>
      <c r="DD166" s="355"/>
      <c r="DE166" s="355"/>
      <c r="DF166" s="355"/>
      <c r="DG166" s="355"/>
      <c r="DH166" s="355"/>
      <c r="DI166" s="355"/>
      <c r="DJ166" s="355"/>
      <c r="DK166" s="356"/>
      <c r="DL166" s="355"/>
      <c r="DM166" s="355"/>
      <c r="DO166" s="355"/>
      <c r="DP166" s="355"/>
      <c r="DQ166" s="355"/>
      <c r="DR166" s="355"/>
      <c r="DS166" s="355"/>
      <c r="DT166" s="355"/>
      <c r="DU166" s="355"/>
      <c r="DV166" s="355"/>
      <c r="DW166" s="355"/>
      <c r="DX166" s="355"/>
      <c r="DY166" s="355"/>
      <c r="DZ166" s="355"/>
      <c r="EA166" s="356"/>
      <c r="EB166" s="355"/>
      <c r="EC166" s="355"/>
      <c r="EE166" s="407"/>
      <c r="EF166" s="407"/>
      <c r="EG166" s="407"/>
      <c r="EH166" s="407"/>
      <c r="EI166" s="407"/>
      <c r="EK166" s="407"/>
      <c r="EL166" s="408"/>
      <c r="EM166" s="407"/>
      <c r="EN166" s="407"/>
      <c r="EO166" s="407"/>
      <c r="EP166" s="407"/>
      <c r="EQ166" s="407"/>
      <c r="ES166" s="407"/>
      <c r="ET166" s="407"/>
      <c r="EU166" s="407"/>
      <c r="EV166" s="407"/>
      <c r="EW166" s="407"/>
      <c r="EY166" s="407"/>
      <c r="EZ166" s="407"/>
      <c r="FA166" s="407"/>
      <c r="FB166" s="407"/>
      <c r="FC166" s="407"/>
    </row>
    <row r="167" spans="1:159" x14ac:dyDescent="0.25">
      <c r="A167" s="198"/>
      <c r="B167" s="355"/>
      <c r="C167" s="355"/>
      <c r="D167" s="355"/>
      <c r="E167" s="355"/>
      <c r="F167" s="355"/>
      <c r="G167" s="355"/>
      <c r="H167" s="355"/>
      <c r="I167" s="355"/>
      <c r="J167" s="355"/>
      <c r="K167" s="355"/>
      <c r="L167" s="355"/>
      <c r="M167" s="355"/>
      <c r="N167" s="355"/>
      <c r="O167" s="355"/>
      <c r="P167" s="355"/>
      <c r="Q167" s="355"/>
      <c r="AQ167" s="407"/>
      <c r="AR167" s="408"/>
      <c r="AS167" s="407"/>
      <c r="AT167" s="408"/>
      <c r="AU167" s="407"/>
      <c r="AV167" s="407"/>
      <c r="AW167" s="407"/>
      <c r="AX167" s="407"/>
      <c r="AY167" s="407"/>
      <c r="AZ167" s="407"/>
      <c r="BB167" s="407"/>
      <c r="BC167" s="407"/>
      <c r="BD167" s="407"/>
      <c r="BE167" s="407"/>
      <c r="BF167" s="407"/>
      <c r="BG167" s="407"/>
      <c r="BH167" s="407"/>
      <c r="BI167" s="407"/>
      <c r="BJ167" s="407"/>
      <c r="BK167" s="407"/>
      <c r="BM167" s="407"/>
      <c r="BN167" s="408"/>
      <c r="BO167" s="407"/>
      <c r="BP167" s="408"/>
      <c r="BQ167" s="407"/>
      <c r="BR167" s="407"/>
      <c r="BS167" s="407"/>
      <c r="BT167" s="407"/>
      <c r="BU167" s="407"/>
      <c r="BW167" s="407"/>
      <c r="BX167" s="407"/>
      <c r="BY167" s="407"/>
      <c r="BZ167" s="407"/>
      <c r="CA167" s="407"/>
      <c r="CB167" s="407"/>
      <c r="CC167" s="407"/>
      <c r="CD167" s="407"/>
      <c r="CE167" s="407"/>
      <c r="CG167" s="407"/>
      <c r="CH167" s="407"/>
      <c r="CI167" s="407"/>
      <c r="CJ167" s="407"/>
      <c r="CK167" s="407"/>
      <c r="CM167" s="407"/>
      <c r="CN167" s="407"/>
      <c r="CO167" s="407"/>
      <c r="CP167" s="407"/>
      <c r="CQ167" s="407"/>
      <c r="CS167" s="407"/>
      <c r="CT167" s="407"/>
      <c r="CU167" s="407"/>
      <c r="CV167" s="407"/>
      <c r="CW167" s="407"/>
      <c r="CY167" s="355"/>
      <c r="CZ167" s="355"/>
      <c r="DA167" s="355"/>
      <c r="DB167" s="355"/>
      <c r="DC167" s="355"/>
      <c r="DD167" s="355"/>
      <c r="DE167" s="355"/>
      <c r="DF167" s="355"/>
      <c r="DG167" s="355"/>
      <c r="DH167" s="355"/>
      <c r="DI167" s="355"/>
      <c r="DJ167" s="355"/>
      <c r="DK167" s="356"/>
      <c r="DL167" s="355"/>
      <c r="DM167" s="355"/>
      <c r="DO167" s="355"/>
      <c r="DP167" s="355"/>
      <c r="DQ167" s="355"/>
      <c r="DR167" s="355"/>
      <c r="DS167" s="355"/>
      <c r="DT167" s="355"/>
      <c r="DU167" s="355"/>
      <c r="DV167" s="355"/>
      <c r="DW167" s="355"/>
      <c r="DX167" s="355"/>
      <c r="DY167" s="355"/>
      <c r="DZ167" s="355"/>
      <c r="EA167" s="356"/>
      <c r="EB167" s="355"/>
      <c r="EC167" s="355"/>
      <c r="EE167" s="407"/>
      <c r="EF167" s="407"/>
      <c r="EG167" s="407"/>
      <c r="EH167" s="407"/>
      <c r="EI167" s="407"/>
      <c r="EK167" s="407"/>
      <c r="EL167" s="408"/>
      <c r="EM167" s="407"/>
      <c r="EN167" s="407"/>
      <c r="EO167" s="407"/>
      <c r="EP167" s="407"/>
      <c r="EQ167" s="407"/>
      <c r="ES167" s="407"/>
      <c r="ET167" s="407"/>
      <c r="EU167" s="407"/>
      <c r="EV167" s="407"/>
      <c r="EW167" s="407"/>
      <c r="EY167" s="407"/>
      <c r="EZ167" s="407"/>
      <c r="FA167" s="407"/>
      <c r="FB167" s="407"/>
      <c r="FC167" s="407"/>
    </row>
    <row r="168" spans="1:159" x14ac:dyDescent="0.25">
      <c r="A168" s="198"/>
      <c r="B168" s="355"/>
      <c r="C168" s="355"/>
      <c r="D168" s="355"/>
      <c r="E168" s="355"/>
      <c r="F168" s="355"/>
      <c r="G168" s="355"/>
      <c r="H168" s="355"/>
      <c r="I168" s="355"/>
      <c r="J168" s="355"/>
      <c r="K168" s="355"/>
      <c r="L168" s="355"/>
      <c r="M168" s="355"/>
      <c r="N168" s="355"/>
      <c r="O168" s="355"/>
      <c r="P168" s="355"/>
      <c r="Q168" s="355"/>
      <c r="AQ168" s="407"/>
      <c r="AR168" s="408"/>
      <c r="AS168" s="407"/>
      <c r="AT168" s="408"/>
      <c r="AU168" s="407"/>
      <c r="AV168" s="407"/>
      <c r="AW168" s="407"/>
      <c r="AX168" s="407"/>
      <c r="AY168" s="407"/>
      <c r="AZ168" s="407"/>
      <c r="BB168" s="407"/>
      <c r="BC168" s="407"/>
      <c r="BD168" s="407"/>
      <c r="BE168" s="407"/>
      <c r="BF168" s="407"/>
      <c r="BG168" s="407"/>
      <c r="BH168" s="407"/>
      <c r="BI168" s="407"/>
      <c r="BJ168" s="407"/>
      <c r="BK168" s="407"/>
      <c r="BM168" s="407"/>
      <c r="BN168" s="408"/>
      <c r="BO168" s="407"/>
      <c r="BP168" s="408"/>
      <c r="BQ168" s="407"/>
      <c r="BR168" s="407"/>
      <c r="BS168" s="407"/>
      <c r="BT168" s="407"/>
      <c r="BU168" s="407"/>
      <c r="BW168" s="407"/>
      <c r="BX168" s="407"/>
      <c r="BY168" s="407"/>
      <c r="BZ168" s="407"/>
      <c r="CA168" s="407"/>
      <c r="CB168" s="407"/>
      <c r="CC168" s="407"/>
      <c r="CD168" s="407"/>
      <c r="CE168" s="407"/>
      <c r="CG168" s="407"/>
      <c r="CH168" s="407"/>
      <c r="CI168" s="407"/>
      <c r="CJ168" s="407"/>
      <c r="CK168" s="407"/>
      <c r="CM168" s="407"/>
      <c r="CN168" s="407"/>
      <c r="CO168" s="407"/>
      <c r="CP168" s="407"/>
      <c r="CQ168" s="407"/>
      <c r="CS168" s="407"/>
      <c r="CT168" s="407"/>
      <c r="CU168" s="407"/>
      <c r="CV168" s="407"/>
      <c r="CW168" s="407"/>
      <c r="CY168" s="355"/>
      <c r="CZ168" s="355"/>
      <c r="DA168" s="355"/>
      <c r="DB168" s="355"/>
      <c r="DC168" s="355"/>
      <c r="DD168" s="355"/>
      <c r="DE168" s="355"/>
      <c r="DF168" s="355"/>
      <c r="DG168" s="355"/>
      <c r="DH168" s="355"/>
      <c r="DI168" s="355"/>
      <c r="DJ168" s="355"/>
      <c r="DK168" s="356"/>
      <c r="DL168" s="355"/>
      <c r="DM168" s="355"/>
      <c r="DO168" s="355"/>
      <c r="DP168" s="355"/>
      <c r="DQ168" s="355"/>
      <c r="DR168" s="355"/>
      <c r="DS168" s="355"/>
      <c r="DT168" s="355"/>
      <c r="DU168" s="355"/>
      <c r="DV168" s="355"/>
      <c r="DW168" s="355"/>
      <c r="DX168" s="355"/>
      <c r="DY168" s="355"/>
      <c r="DZ168" s="355"/>
      <c r="EA168" s="356"/>
      <c r="EB168" s="355"/>
      <c r="EC168" s="355"/>
      <c r="EE168" s="407"/>
      <c r="EF168" s="407"/>
      <c r="EG168" s="407"/>
      <c r="EH168" s="407"/>
      <c r="EI168" s="407"/>
      <c r="EK168" s="407"/>
      <c r="EL168" s="408"/>
      <c r="EM168" s="407"/>
      <c r="EN168" s="407"/>
      <c r="EO168" s="407"/>
      <c r="EP168" s="407"/>
      <c r="EQ168" s="407"/>
      <c r="ES168" s="407"/>
      <c r="ET168" s="407"/>
      <c r="EU168" s="407"/>
      <c r="EV168" s="407"/>
      <c r="EW168" s="407"/>
      <c r="EY168" s="407"/>
      <c r="EZ168" s="407"/>
      <c r="FA168" s="407"/>
      <c r="FB168" s="407"/>
      <c r="FC168" s="407"/>
    </row>
    <row r="169" spans="1:159" x14ac:dyDescent="0.25">
      <c r="A169" s="198"/>
      <c r="B169" s="355"/>
      <c r="C169" s="355"/>
      <c r="D169" s="355"/>
      <c r="E169" s="355"/>
      <c r="F169" s="355"/>
      <c r="G169" s="355"/>
      <c r="H169" s="355"/>
      <c r="I169" s="355"/>
      <c r="J169" s="355"/>
      <c r="K169" s="355"/>
      <c r="L169" s="355"/>
      <c r="M169" s="355"/>
      <c r="N169" s="355"/>
      <c r="O169" s="355"/>
      <c r="P169" s="355"/>
      <c r="Q169" s="355"/>
      <c r="AQ169" s="407"/>
      <c r="AR169" s="408"/>
      <c r="AS169" s="407"/>
      <c r="AT169" s="408"/>
      <c r="AU169" s="407"/>
      <c r="AV169" s="407"/>
      <c r="AW169" s="407"/>
      <c r="AX169" s="407"/>
      <c r="AY169" s="407"/>
      <c r="AZ169" s="407"/>
      <c r="BB169" s="407"/>
      <c r="BC169" s="407"/>
      <c r="BD169" s="407"/>
      <c r="BE169" s="407"/>
      <c r="BF169" s="407"/>
      <c r="BG169" s="407"/>
      <c r="BH169" s="407"/>
      <c r="BI169" s="407"/>
      <c r="BJ169" s="407"/>
      <c r="BK169" s="407"/>
      <c r="BM169" s="407"/>
      <c r="BN169" s="408"/>
      <c r="BO169" s="407"/>
      <c r="BP169" s="408"/>
      <c r="BQ169" s="407"/>
      <c r="BR169" s="407"/>
      <c r="BS169" s="407"/>
      <c r="BT169" s="407"/>
      <c r="BU169" s="407"/>
      <c r="BW169" s="407"/>
      <c r="BX169" s="407"/>
      <c r="BY169" s="407"/>
      <c r="BZ169" s="407"/>
      <c r="CA169" s="407"/>
      <c r="CB169" s="407"/>
      <c r="CC169" s="407"/>
      <c r="CD169" s="407"/>
      <c r="CE169" s="407"/>
      <c r="CG169" s="407"/>
      <c r="CH169" s="407"/>
      <c r="CI169" s="407"/>
      <c r="CJ169" s="407"/>
      <c r="CK169" s="407"/>
      <c r="CM169" s="407"/>
      <c r="CN169" s="407"/>
      <c r="CO169" s="407"/>
      <c r="CP169" s="407"/>
      <c r="CQ169" s="407"/>
      <c r="CS169" s="407"/>
      <c r="CT169" s="407"/>
      <c r="CU169" s="407"/>
      <c r="CV169" s="407"/>
      <c r="CW169" s="407"/>
      <c r="CY169" s="355"/>
      <c r="CZ169" s="355"/>
      <c r="DA169" s="355"/>
      <c r="DB169" s="355"/>
      <c r="DC169" s="355"/>
      <c r="DD169" s="355"/>
      <c r="DE169" s="355"/>
      <c r="DF169" s="355"/>
      <c r="DG169" s="355"/>
      <c r="DH169" s="355"/>
      <c r="DI169" s="355"/>
      <c r="DJ169" s="355"/>
      <c r="DK169" s="356"/>
      <c r="DL169" s="355"/>
      <c r="DM169" s="355"/>
      <c r="DO169" s="355"/>
      <c r="DP169" s="355"/>
      <c r="DQ169" s="355"/>
      <c r="DR169" s="355"/>
      <c r="DS169" s="355"/>
      <c r="DT169" s="355"/>
      <c r="DU169" s="355"/>
      <c r="DV169" s="355"/>
      <c r="DW169" s="355"/>
      <c r="DX169" s="355"/>
      <c r="DY169" s="355"/>
      <c r="DZ169" s="355"/>
      <c r="EA169" s="356"/>
      <c r="EB169" s="355"/>
      <c r="EC169" s="355"/>
      <c r="EE169" s="407"/>
      <c r="EF169" s="407"/>
      <c r="EG169" s="407"/>
      <c r="EH169" s="407"/>
      <c r="EI169" s="407"/>
      <c r="EK169" s="407"/>
      <c r="EL169" s="408"/>
      <c r="EM169" s="407"/>
      <c r="EN169" s="407"/>
      <c r="EO169" s="407"/>
      <c r="EP169" s="407"/>
      <c r="EQ169" s="407"/>
      <c r="ES169" s="407"/>
      <c r="ET169" s="407"/>
      <c r="EU169" s="407"/>
      <c r="EV169" s="407"/>
      <c r="EW169" s="407"/>
      <c r="EY169" s="407"/>
      <c r="EZ169" s="407"/>
      <c r="FA169" s="407"/>
      <c r="FB169" s="407"/>
      <c r="FC169" s="407"/>
    </row>
    <row r="170" spans="1:159" x14ac:dyDescent="0.25">
      <c r="A170" s="198"/>
      <c r="B170" s="355"/>
      <c r="C170" s="355"/>
      <c r="D170" s="355"/>
      <c r="E170" s="355"/>
      <c r="F170" s="355"/>
      <c r="G170" s="355"/>
      <c r="H170" s="355"/>
      <c r="I170" s="355"/>
      <c r="J170" s="355"/>
      <c r="K170" s="355"/>
      <c r="L170" s="355"/>
      <c r="M170" s="355"/>
      <c r="N170" s="355"/>
      <c r="O170" s="355"/>
      <c r="P170" s="355"/>
      <c r="Q170" s="355"/>
      <c r="AQ170" s="407"/>
      <c r="AR170" s="408"/>
      <c r="AS170" s="407"/>
      <c r="AT170" s="408"/>
      <c r="AU170" s="407"/>
      <c r="AV170" s="407"/>
      <c r="AW170" s="407"/>
      <c r="AX170" s="407"/>
      <c r="AY170" s="407"/>
      <c r="AZ170" s="407"/>
      <c r="BB170" s="407"/>
      <c r="BC170" s="407"/>
      <c r="BD170" s="407"/>
      <c r="BE170" s="407"/>
      <c r="BF170" s="407"/>
      <c r="BG170" s="407"/>
      <c r="BH170" s="407"/>
      <c r="BI170" s="407"/>
      <c r="BJ170" s="407"/>
      <c r="BK170" s="407"/>
      <c r="BM170" s="407"/>
      <c r="BN170" s="408"/>
      <c r="BO170" s="407"/>
      <c r="BP170" s="408"/>
      <c r="BQ170" s="407"/>
      <c r="BR170" s="407"/>
      <c r="BS170" s="407"/>
      <c r="BT170" s="407"/>
      <c r="BU170" s="407"/>
      <c r="BW170" s="407"/>
      <c r="BX170" s="407"/>
      <c r="BY170" s="407"/>
      <c r="BZ170" s="407"/>
      <c r="CA170" s="407"/>
      <c r="CB170" s="407"/>
      <c r="CC170" s="407"/>
      <c r="CD170" s="407"/>
      <c r="CE170" s="407"/>
      <c r="CG170" s="407"/>
      <c r="CH170" s="407"/>
      <c r="CI170" s="407"/>
      <c r="CJ170" s="407"/>
      <c r="CK170" s="407"/>
      <c r="CM170" s="407"/>
      <c r="CN170" s="407"/>
      <c r="CO170" s="407"/>
      <c r="CP170" s="407"/>
      <c r="CQ170" s="407"/>
      <c r="CS170" s="407"/>
      <c r="CT170" s="407"/>
      <c r="CU170" s="407"/>
      <c r="CV170" s="407"/>
      <c r="CW170" s="407"/>
      <c r="CY170" s="355"/>
      <c r="CZ170" s="355"/>
      <c r="DA170" s="355"/>
      <c r="DB170" s="355"/>
      <c r="DC170" s="355"/>
      <c r="DD170" s="355"/>
      <c r="DE170" s="355"/>
      <c r="DF170" s="355"/>
      <c r="DG170" s="355"/>
      <c r="DH170" s="355"/>
      <c r="DI170" s="355"/>
      <c r="DJ170" s="355"/>
      <c r="DK170" s="356"/>
      <c r="DL170" s="355"/>
      <c r="DM170" s="355"/>
      <c r="DO170" s="355"/>
      <c r="DP170" s="355"/>
      <c r="DQ170" s="355"/>
      <c r="DR170" s="355"/>
      <c r="DS170" s="355"/>
      <c r="DT170" s="355"/>
      <c r="DU170" s="355"/>
      <c r="DV170" s="355"/>
      <c r="DW170" s="355"/>
      <c r="DX170" s="355"/>
      <c r="DY170" s="355"/>
      <c r="DZ170" s="355"/>
      <c r="EA170" s="356"/>
      <c r="EB170" s="355"/>
      <c r="EC170" s="355"/>
      <c r="EE170" s="407"/>
      <c r="EF170" s="407"/>
      <c r="EG170" s="407"/>
      <c r="EH170" s="407"/>
      <c r="EI170" s="407"/>
      <c r="EK170" s="407"/>
      <c r="EL170" s="408"/>
      <c r="EM170" s="407"/>
      <c r="EN170" s="407"/>
      <c r="EO170" s="407"/>
      <c r="EP170" s="407"/>
      <c r="EQ170" s="407"/>
      <c r="ES170" s="407"/>
      <c r="ET170" s="407"/>
      <c r="EU170" s="407"/>
      <c r="EV170" s="407"/>
      <c r="EW170" s="407"/>
      <c r="EY170" s="407"/>
      <c r="EZ170" s="407"/>
      <c r="FA170" s="407"/>
      <c r="FB170" s="407"/>
      <c r="FC170" s="407"/>
    </row>
    <row r="171" spans="1:159" x14ac:dyDescent="0.25">
      <c r="A171" s="198"/>
      <c r="B171" s="355"/>
      <c r="C171" s="355"/>
      <c r="D171" s="355"/>
      <c r="E171" s="355"/>
      <c r="F171" s="355"/>
      <c r="G171" s="355"/>
      <c r="H171" s="355"/>
      <c r="I171" s="355"/>
      <c r="J171" s="355"/>
      <c r="K171" s="355"/>
      <c r="L171" s="355"/>
      <c r="M171" s="355"/>
      <c r="N171" s="355"/>
      <c r="O171" s="355"/>
      <c r="P171" s="355"/>
      <c r="Q171" s="355"/>
      <c r="AQ171" s="407"/>
      <c r="AR171" s="408"/>
      <c r="AS171" s="407"/>
      <c r="AT171" s="408"/>
      <c r="AU171" s="407"/>
      <c r="AV171" s="407"/>
      <c r="AW171" s="407"/>
      <c r="AX171" s="407"/>
      <c r="AY171" s="407"/>
      <c r="AZ171" s="407"/>
      <c r="BB171" s="407"/>
      <c r="BC171" s="407"/>
      <c r="BD171" s="407"/>
      <c r="BE171" s="407"/>
      <c r="BF171" s="407"/>
      <c r="BG171" s="407"/>
      <c r="BH171" s="407"/>
      <c r="BI171" s="407"/>
      <c r="BJ171" s="407"/>
      <c r="BK171" s="407"/>
      <c r="BM171" s="407"/>
      <c r="BN171" s="408"/>
      <c r="BO171" s="407"/>
      <c r="BP171" s="408"/>
      <c r="BQ171" s="407"/>
      <c r="BR171" s="407"/>
      <c r="BS171" s="407"/>
      <c r="BT171" s="407"/>
      <c r="BU171" s="407"/>
      <c r="BW171" s="407"/>
      <c r="BX171" s="407"/>
      <c r="BY171" s="407"/>
      <c r="BZ171" s="407"/>
      <c r="CA171" s="407"/>
      <c r="CB171" s="407"/>
      <c r="CC171" s="407"/>
      <c r="CD171" s="407"/>
      <c r="CE171" s="407"/>
      <c r="CG171" s="407"/>
      <c r="CH171" s="407"/>
      <c r="CI171" s="407"/>
      <c r="CJ171" s="407"/>
      <c r="CK171" s="407"/>
      <c r="CM171" s="407"/>
      <c r="CN171" s="407"/>
      <c r="CO171" s="407"/>
      <c r="CP171" s="407"/>
      <c r="CQ171" s="407"/>
      <c r="CS171" s="407"/>
      <c r="CT171" s="407"/>
      <c r="CU171" s="407"/>
      <c r="CV171" s="407"/>
      <c r="CW171" s="407"/>
      <c r="CY171" s="355"/>
      <c r="CZ171" s="355"/>
      <c r="DA171" s="355"/>
      <c r="DB171" s="355"/>
      <c r="DC171" s="355"/>
      <c r="DD171" s="355"/>
      <c r="DE171" s="355"/>
      <c r="DF171" s="355"/>
      <c r="DG171" s="355"/>
      <c r="DH171" s="355"/>
      <c r="DI171" s="355"/>
      <c r="DJ171" s="355"/>
      <c r="DK171" s="356"/>
      <c r="DL171" s="355"/>
      <c r="DM171" s="355"/>
      <c r="DO171" s="355"/>
      <c r="DP171" s="355"/>
      <c r="DQ171" s="355"/>
      <c r="DR171" s="355"/>
      <c r="DS171" s="355"/>
      <c r="DT171" s="355"/>
      <c r="DU171" s="355"/>
      <c r="DV171" s="355"/>
      <c r="DW171" s="355"/>
      <c r="DX171" s="355"/>
      <c r="DY171" s="355"/>
      <c r="DZ171" s="355"/>
      <c r="EA171" s="356"/>
      <c r="EB171" s="355"/>
      <c r="EC171" s="355"/>
      <c r="EE171" s="407"/>
      <c r="EF171" s="407"/>
      <c r="EG171" s="407"/>
      <c r="EH171" s="407"/>
      <c r="EI171" s="407"/>
      <c r="EK171" s="407"/>
      <c r="EL171" s="408"/>
      <c r="EM171" s="407"/>
      <c r="EN171" s="407"/>
      <c r="EO171" s="407"/>
      <c r="EP171" s="407"/>
      <c r="EQ171" s="407"/>
      <c r="ES171" s="407"/>
      <c r="ET171" s="407"/>
      <c r="EU171" s="407"/>
      <c r="EV171" s="407"/>
      <c r="EW171" s="407"/>
      <c r="EY171" s="407"/>
      <c r="EZ171" s="407"/>
      <c r="FA171" s="407"/>
      <c r="FB171" s="407"/>
      <c r="FC171" s="407"/>
    </row>
    <row r="172" spans="1:159" x14ac:dyDescent="0.25">
      <c r="A172" s="198"/>
      <c r="B172" s="355"/>
      <c r="C172" s="355"/>
      <c r="D172" s="355"/>
      <c r="E172" s="355"/>
      <c r="F172" s="355"/>
      <c r="G172" s="355"/>
      <c r="H172" s="355"/>
      <c r="I172" s="355"/>
      <c r="J172" s="355"/>
      <c r="K172" s="355"/>
      <c r="L172" s="355"/>
      <c r="M172" s="355"/>
      <c r="N172" s="355"/>
      <c r="O172" s="355"/>
      <c r="P172" s="355"/>
      <c r="Q172" s="355"/>
      <c r="AQ172" s="407"/>
      <c r="AR172" s="408"/>
      <c r="AS172" s="407"/>
      <c r="AT172" s="408"/>
      <c r="AU172" s="407"/>
      <c r="AV172" s="407"/>
      <c r="AW172" s="407"/>
      <c r="AX172" s="407"/>
      <c r="AY172" s="407"/>
      <c r="AZ172" s="407"/>
      <c r="BB172" s="407"/>
      <c r="BC172" s="407"/>
      <c r="BD172" s="407"/>
      <c r="BE172" s="407"/>
      <c r="BF172" s="407"/>
      <c r="BG172" s="407"/>
      <c r="BH172" s="407"/>
      <c r="BI172" s="407"/>
      <c r="BJ172" s="407"/>
      <c r="BK172" s="407"/>
      <c r="BM172" s="407"/>
      <c r="BN172" s="408"/>
      <c r="BO172" s="407"/>
      <c r="BP172" s="408"/>
      <c r="BQ172" s="407"/>
      <c r="BR172" s="407"/>
      <c r="BS172" s="407"/>
      <c r="BT172" s="407"/>
      <c r="BU172" s="407"/>
      <c r="BW172" s="407"/>
      <c r="BX172" s="407"/>
      <c r="BY172" s="407"/>
      <c r="BZ172" s="407"/>
      <c r="CA172" s="407"/>
      <c r="CB172" s="407"/>
      <c r="CC172" s="407"/>
      <c r="CD172" s="407"/>
      <c r="CE172" s="407"/>
      <c r="CG172" s="407"/>
      <c r="CH172" s="407"/>
      <c r="CI172" s="407"/>
      <c r="CJ172" s="407"/>
      <c r="CK172" s="407"/>
      <c r="CM172" s="407"/>
      <c r="CN172" s="407"/>
      <c r="CO172" s="407"/>
      <c r="CP172" s="407"/>
      <c r="CQ172" s="407"/>
      <c r="CS172" s="407"/>
      <c r="CT172" s="407"/>
      <c r="CU172" s="407"/>
      <c r="CV172" s="407"/>
      <c r="CW172" s="407"/>
      <c r="CY172" s="355"/>
      <c r="CZ172" s="355"/>
      <c r="DA172" s="355"/>
      <c r="DB172" s="355"/>
      <c r="DC172" s="355"/>
      <c r="DD172" s="355"/>
      <c r="DE172" s="355"/>
      <c r="DF172" s="355"/>
      <c r="DG172" s="355"/>
      <c r="DH172" s="355"/>
      <c r="DI172" s="355"/>
      <c r="DJ172" s="355"/>
      <c r="DK172" s="356"/>
      <c r="DL172" s="355"/>
      <c r="DM172" s="355"/>
      <c r="DO172" s="355"/>
      <c r="DP172" s="355"/>
      <c r="DQ172" s="355"/>
      <c r="DR172" s="355"/>
      <c r="DS172" s="355"/>
      <c r="DT172" s="355"/>
      <c r="DU172" s="355"/>
      <c r="DV172" s="355"/>
      <c r="DW172" s="355"/>
      <c r="DX172" s="355"/>
      <c r="DY172" s="355"/>
      <c r="DZ172" s="355"/>
      <c r="EA172" s="356"/>
      <c r="EB172" s="355"/>
      <c r="EC172" s="355"/>
      <c r="EE172" s="407"/>
      <c r="EF172" s="407"/>
      <c r="EG172" s="407"/>
      <c r="EH172" s="407"/>
      <c r="EI172" s="407"/>
      <c r="EK172" s="407"/>
      <c r="EL172" s="408"/>
      <c r="EM172" s="407"/>
      <c r="EN172" s="407"/>
      <c r="EO172" s="407"/>
      <c r="EP172" s="407"/>
      <c r="EQ172" s="407"/>
      <c r="ES172" s="407"/>
      <c r="ET172" s="407"/>
      <c r="EU172" s="407"/>
      <c r="EV172" s="407"/>
      <c r="EW172" s="407"/>
      <c r="EY172" s="407"/>
      <c r="EZ172" s="407"/>
      <c r="FA172" s="407"/>
      <c r="FB172" s="407"/>
      <c r="FC172" s="407"/>
    </row>
    <row r="173" spans="1:159" x14ac:dyDescent="0.25">
      <c r="A173" s="198"/>
      <c r="B173" s="355"/>
      <c r="C173" s="355"/>
      <c r="D173" s="355"/>
      <c r="E173" s="355"/>
      <c r="F173" s="355"/>
      <c r="G173" s="355"/>
      <c r="H173" s="355"/>
      <c r="I173" s="355"/>
      <c r="J173" s="355"/>
      <c r="K173" s="355"/>
      <c r="L173" s="355"/>
      <c r="M173" s="355"/>
      <c r="N173" s="355"/>
      <c r="O173" s="355"/>
      <c r="P173" s="355"/>
      <c r="Q173" s="355"/>
      <c r="AQ173" s="407"/>
      <c r="AR173" s="408"/>
      <c r="AS173" s="407"/>
      <c r="AT173" s="408"/>
      <c r="AU173" s="407"/>
      <c r="AV173" s="407"/>
      <c r="AW173" s="407"/>
      <c r="AX173" s="407"/>
      <c r="AY173" s="407"/>
      <c r="AZ173" s="407"/>
      <c r="BB173" s="407"/>
      <c r="BC173" s="407"/>
      <c r="BD173" s="407"/>
      <c r="BE173" s="407"/>
      <c r="BF173" s="407"/>
      <c r="BG173" s="407"/>
      <c r="BH173" s="407"/>
      <c r="BI173" s="407"/>
      <c r="BJ173" s="407"/>
      <c r="BK173" s="407"/>
      <c r="BM173" s="407"/>
      <c r="BN173" s="408"/>
      <c r="BO173" s="407"/>
      <c r="BP173" s="408"/>
      <c r="BQ173" s="407"/>
      <c r="BR173" s="407"/>
      <c r="BS173" s="407"/>
      <c r="BT173" s="407"/>
      <c r="BU173" s="407"/>
      <c r="BW173" s="407"/>
      <c r="BX173" s="407"/>
      <c r="BY173" s="407"/>
      <c r="BZ173" s="407"/>
      <c r="CA173" s="407"/>
      <c r="CB173" s="407"/>
      <c r="CC173" s="407"/>
      <c r="CD173" s="407"/>
      <c r="CE173" s="407"/>
      <c r="CG173" s="407"/>
      <c r="CH173" s="407"/>
      <c r="CI173" s="407"/>
      <c r="CJ173" s="407"/>
      <c r="CK173" s="407"/>
      <c r="CM173" s="407"/>
      <c r="CN173" s="407"/>
      <c r="CO173" s="407"/>
      <c r="CP173" s="407"/>
      <c r="CQ173" s="407"/>
      <c r="CS173" s="407"/>
      <c r="CT173" s="407"/>
      <c r="CU173" s="407"/>
      <c r="CV173" s="407"/>
      <c r="CW173" s="407"/>
      <c r="CY173" s="355"/>
      <c r="CZ173" s="355"/>
      <c r="DA173" s="355"/>
      <c r="DB173" s="355"/>
      <c r="DC173" s="355"/>
      <c r="DD173" s="355"/>
      <c r="DE173" s="355"/>
      <c r="DF173" s="355"/>
      <c r="DG173" s="355"/>
      <c r="DH173" s="355"/>
      <c r="DI173" s="355"/>
      <c r="DJ173" s="355"/>
      <c r="DK173" s="356"/>
      <c r="DL173" s="355"/>
      <c r="DM173" s="355"/>
      <c r="DO173" s="355"/>
      <c r="DP173" s="355"/>
      <c r="DQ173" s="355"/>
      <c r="DR173" s="355"/>
      <c r="DS173" s="355"/>
      <c r="DT173" s="355"/>
      <c r="DU173" s="355"/>
      <c r="DV173" s="355"/>
      <c r="DW173" s="355"/>
      <c r="DX173" s="355"/>
      <c r="DY173" s="355"/>
      <c r="DZ173" s="355"/>
      <c r="EA173" s="356"/>
      <c r="EB173" s="355"/>
      <c r="EC173" s="355"/>
      <c r="EE173" s="407"/>
      <c r="EF173" s="407"/>
      <c r="EG173" s="407"/>
      <c r="EH173" s="407"/>
      <c r="EI173" s="407"/>
      <c r="EK173" s="407"/>
      <c r="EL173" s="408"/>
      <c r="EM173" s="407"/>
      <c r="EN173" s="407"/>
      <c r="EO173" s="407"/>
      <c r="EP173" s="407"/>
      <c r="EQ173" s="407"/>
      <c r="ES173" s="407"/>
      <c r="ET173" s="407"/>
      <c r="EU173" s="407"/>
      <c r="EV173" s="407"/>
      <c r="EW173" s="407"/>
      <c r="EY173" s="407"/>
      <c r="EZ173" s="407"/>
      <c r="FA173" s="407"/>
      <c r="FB173" s="407"/>
      <c r="FC173" s="407"/>
    </row>
    <row r="174" spans="1:159" x14ac:dyDescent="0.25">
      <c r="A174" s="198"/>
      <c r="B174" s="355"/>
      <c r="C174" s="355"/>
      <c r="D174" s="355"/>
      <c r="E174" s="355"/>
      <c r="F174" s="355"/>
      <c r="G174" s="355"/>
      <c r="H174" s="355"/>
      <c r="I174" s="355"/>
      <c r="J174" s="355"/>
      <c r="K174" s="355"/>
      <c r="L174" s="355"/>
      <c r="M174" s="355"/>
      <c r="N174" s="355"/>
      <c r="O174" s="355"/>
      <c r="P174" s="355"/>
      <c r="Q174" s="355"/>
      <c r="AQ174" s="407"/>
      <c r="AR174" s="408"/>
      <c r="AS174" s="407"/>
      <c r="AT174" s="408"/>
      <c r="AU174" s="407"/>
      <c r="AV174" s="407"/>
      <c r="AW174" s="407"/>
      <c r="AX174" s="407"/>
      <c r="AY174" s="407"/>
      <c r="AZ174" s="407"/>
      <c r="BB174" s="407"/>
      <c r="BC174" s="407"/>
      <c r="BD174" s="407"/>
      <c r="BE174" s="407"/>
      <c r="BF174" s="407"/>
      <c r="BG174" s="407"/>
      <c r="BH174" s="407"/>
      <c r="BI174" s="407"/>
      <c r="BJ174" s="407"/>
      <c r="BK174" s="407"/>
      <c r="BM174" s="407"/>
      <c r="BN174" s="408"/>
      <c r="BO174" s="407"/>
      <c r="BP174" s="408"/>
      <c r="BQ174" s="407"/>
      <c r="BR174" s="407"/>
      <c r="BS174" s="407"/>
      <c r="BT174" s="407"/>
      <c r="BU174" s="407"/>
      <c r="BW174" s="407"/>
      <c r="BX174" s="407"/>
      <c r="BY174" s="407"/>
      <c r="BZ174" s="407"/>
      <c r="CA174" s="407"/>
      <c r="CB174" s="407"/>
      <c r="CC174" s="407"/>
      <c r="CD174" s="407"/>
      <c r="CE174" s="407"/>
      <c r="CG174" s="407"/>
      <c r="CH174" s="407"/>
      <c r="CI174" s="407"/>
      <c r="CJ174" s="407"/>
      <c r="CK174" s="407"/>
      <c r="CM174" s="407"/>
      <c r="CN174" s="407"/>
      <c r="CO174" s="407"/>
      <c r="CP174" s="407"/>
      <c r="CQ174" s="407"/>
      <c r="CS174" s="407"/>
      <c r="CT174" s="407"/>
      <c r="CU174" s="407"/>
      <c r="CV174" s="407"/>
      <c r="CW174" s="407"/>
      <c r="CY174" s="355"/>
      <c r="CZ174" s="355"/>
      <c r="DA174" s="355"/>
      <c r="DB174" s="355"/>
      <c r="DC174" s="355"/>
      <c r="DD174" s="355"/>
      <c r="DE174" s="355"/>
      <c r="DF174" s="355"/>
      <c r="DG174" s="355"/>
      <c r="DH174" s="355"/>
      <c r="DI174" s="355"/>
      <c r="DJ174" s="355"/>
      <c r="DK174" s="356"/>
      <c r="DL174" s="355"/>
      <c r="DM174" s="355"/>
      <c r="DO174" s="355"/>
      <c r="DP174" s="355"/>
      <c r="DQ174" s="355"/>
      <c r="DR174" s="355"/>
      <c r="DS174" s="355"/>
      <c r="DT174" s="355"/>
      <c r="DU174" s="355"/>
      <c r="DV174" s="355"/>
      <c r="DW174" s="355"/>
      <c r="DX174" s="355"/>
      <c r="DY174" s="355"/>
      <c r="DZ174" s="355"/>
      <c r="EA174" s="356"/>
      <c r="EB174" s="355"/>
      <c r="EC174" s="355"/>
      <c r="EE174" s="407"/>
      <c r="EF174" s="407"/>
      <c r="EG174" s="407"/>
      <c r="EH174" s="407"/>
      <c r="EI174" s="407"/>
      <c r="EK174" s="407"/>
      <c r="EL174" s="408"/>
      <c r="EM174" s="407"/>
      <c r="EN174" s="407"/>
      <c r="EO174" s="407"/>
      <c r="EP174" s="407"/>
      <c r="EQ174" s="407"/>
      <c r="ES174" s="407"/>
      <c r="ET174" s="407"/>
      <c r="EU174" s="407"/>
      <c r="EV174" s="407"/>
      <c r="EW174" s="407"/>
      <c r="EY174" s="407"/>
      <c r="EZ174" s="407"/>
      <c r="FA174" s="407"/>
      <c r="FB174" s="407"/>
      <c r="FC174" s="407"/>
    </row>
    <row r="175" spans="1:159" x14ac:dyDescent="0.25">
      <c r="A175" s="198"/>
      <c r="B175" s="355"/>
      <c r="C175" s="355"/>
      <c r="D175" s="355"/>
      <c r="E175" s="355"/>
      <c r="F175" s="355"/>
      <c r="G175" s="355"/>
      <c r="H175" s="355"/>
      <c r="I175" s="355"/>
      <c r="J175" s="355"/>
      <c r="K175" s="355"/>
      <c r="L175" s="355"/>
      <c r="M175" s="355"/>
      <c r="N175" s="355"/>
      <c r="O175" s="355"/>
      <c r="P175" s="355"/>
      <c r="Q175" s="355"/>
      <c r="AQ175" s="407"/>
      <c r="AR175" s="408"/>
      <c r="AS175" s="407"/>
      <c r="AT175" s="408"/>
      <c r="AU175" s="407"/>
      <c r="AV175" s="407"/>
      <c r="AW175" s="407"/>
      <c r="AX175" s="407"/>
      <c r="AY175" s="407"/>
      <c r="AZ175" s="407"/>
      <c r="BB175" s="407"/>
      <c r="BC175" s="407"/>
      <c r="BD175" s="407"/>
      <c r="BE175" s="407"/>
      <c r="BF175" s="407"/>
      <c r="BG175" s="407"/>
      <c r="BH175" s="407"/>
      <c r="BI175" s="407"/>
      <c r="BJ175" s="407"/>
      <c r="BK175" s="407"/>
      <c r="BM175" s="407"/>
      <c r="BN175" s="408"/>
      <c r="BO175" s="407"/>
      <c r="BP175" s="408"/>
      <c r="BQ175" s="407"/>
      <c r="BR175" s="407"/>
      <c r="BS175" s="407"/>
      <c r="BT175" s="407"/>
      <c r="BU175" s="407"/>
      <c r="BW175" s="407"/>
      <c r="BX175" s="407"/>
      <c r="BY175" s="407"/>
      <c r="BZ175" s="407"/>
      <c r="CA175" s="407"/>
      <c r="CB175" s="407"/>
      <c r="CC175" s="407"/>
      <c r="CD175" s="407"/>
      <c r="CE175" s="407"/>
      <c r="CG175" s="407"/>
      <c r="CH175" s="407"/>
      <c r="CI175" s="407"/>
      <c r="CJ175" s="407"/>
      <c r="CK175" s="407"/>
      <c r="CM175" s="407"/>
      <c r="CN175" s="407"/>
      <c r="CO175" s="407"/>
      <c r="CP175" s="407"/>
      <c r="CQ175" s="407"/>
      <c r="CS175" s="407"/>
      <c r="CT175" s="407"/>
      <c r="CU175" s="407"/>
      <c r="CV175" s="407"/>
      <c r="CW175" s="407"/>
      <c r="CY175" s="355"/>
      <c r="CZ175" s="355"/>
      <c r="DA175" s="355"/>
      <c r="DB175" s="355"/>
      <c r="DC175" s="355"/>
      <c r="DD175" s="355"/>
      <c r="DE175" s="355"/>
      <c r="DF175" s="355"/>
      <c r="DG175" s="355"/>
      <c r="DH175" s="355"/>
      <c r="DI175" s="355"/>
      <c r="DJ175" s="355"/>
      <c r="DK175" s="356"/>
      <c r="DL175" s="355"/>
      <c r="DM175" s="355"/>
      <c r="DO175" s="355"/>
      <c r="DP175" s="355"/>
      <c r="DQ175" s="355"/>
      <c r="DR175" s="355"/>
      <c r="DS175" s="355"/>
      <c r="DT175" s="355"/>
      <c r="DU175" s="355"/>
      <c r="DV175" s="355"/>
      <c r="DW175" s="355"/>
      <c r="DX175" s="355"/>
      <c r="DY175" s="355"/>
      <c r="DZ175" s="355"/>
      <c r="EA175" s="356"/>
      <c r="EB175" s="355"/>
      <c r="EC175" s="355"/>
      <c r="EE175" s="407"/>
      <c r="EF175" s="407"/>
      <c r="EG175" s="407"/>
      <c r="EH175" s="407"/>
      <c r="EI175" s="407"/>
      <c r="EK175" s="407"/>
      <c r="EL175" s="408"/>
      <c r="EM175" s="407"/>
      <c r="EN175" s="407"/>
      <c r="EO175" s="407"/>
      <c r="EP175" s="407"/>
      <c r="EQ175" s="407"/>
      <c r="ES175" s="407"/>
      <c r="ET175" s="407"/>
      <c r="EU175" s="407"/>
      <c r="EV175" s="407"/>
      <c r="EW175" s="407"/>
      <c r="EY175" s="407"/>
      <c r="EZ175" s="407"/>
      <c r="FA175" s="407"/>
      <c r="FB175" s="407"/>
      <c r="FC175" s="407"/>
    </row>
    <row r="176" spans="1:159" x14ac:dyDescent="0.25">
      <c r="A176" s="198"/>
      <c r="B176" s="355"/>
      <c r="C176" s="355"/>
      <c r="D176" s="355"/>
      <c r="E176" s="355"/>
      <c r="F176" s="355"/>
      <c r="G176" s="355"/>
      <c r="H176" s="355"/>
      <c r="I176" s="355"/>
      <c r="J176" s="355"/>
      <c r="K176" s="355"/>
      <c r="L176" s="355"/>
      <c r="M176" s="355"/>
      <c r="N176" s="355"/>
      <c r="O176" s="355"/>
      <c r="P176" s="355"/>
      <c r="Q176" s="355"/>
      <c r="AQ176" s="407"/>
      <c r="AR176" s="408"/>
      <c r="AS176" s="407"/>
      <c r="AT176" s="408"/>
      <c r="AU176" s="407"/>
      <c r="AV176" s="407"/>
      <c r="AW176" s="407"/>
      <c r="AX176" s="407"/>
      <c r="AY176" s="407"/>
      <c r="AZ176" s="407"/>
      <c r="BB176" s="407"/>
      <c r="BC176" s="407"/>
      <c r="BD176" s="407"/>
      <c r="BE176" s="407"/>
      <c r="BF176" s="407"/>
      <c r="BG176" s="407"/>
      <c r="BH176" s="407"/>
      <c r="BI176" s="407"/>
      <c r="BJ176" s="407"/>
      <c r="BK176" s="407"/>
      <c r="BM176" s="407"/>
      <c r="BN176" s="408"/>
      <c r="BO176" s="407"/>
      <c r="BP176" s="408"/>
      <c r="BQ176" s="407"/>
      <c r="BR176" s="407"/>
      <c r="BS176" s="407"/>
      <c r="BT176" s="407"/>
      <c r="BU176" s="407"/>
      <c r="BW176" s="407"/>
      <c r="BX176" s="407"/>
      <c r="BY176" s="407"/>
      <c r="BZ176" s="407"/>
      <c r="CA176" s="407"/>
      <c r="CB176" s="407"/>
      <c r="CC176" s="407"/>
      <c r="CD176" s="407"/>
      <c r="CE176" s="407"/>
      <c r="CG176" s="407"/>
      <c r="CH176" s="407"/>
      <c r="CI176" s="407"/>
      <c r="CJ176" s="407"/>
      <c r="CK176" s="407"/>
      <c r="CM176" s="407"/>
      <c r="CN176" s="407"/>
      <c r="CO176" s="407"/>
      <c r="CP176" s="407"/>
      <c r="CQ176" s="407"/>
      <c r="CS176" s="407"/>
      <c r="CT176" s="407"/>
      <c r="CU176" s="407"/>
      <c r="CV176" s="407"/>
      <c r="CW176" s="407"/>
      <c r="CY176" s="355"/>
      <c r="CZ176" s="355"/>
      <c r="DA176" s="355"/>
      <c r="DB176" s="355"/>
      <c r="DC176" s="355"/>
      <c r="DD176" s="355"/>
      <c r="DE176" s="355"/>
      <c r="DF176" s="355"/>
      <c r="DG176" s="355"/>
      <c r="DH176" s="355"/>
      <c r="DI176" s="355"/>
      <c r="DJ176" s="355"/>
      <c r="DK176" s="356"/>
      <c r="DL176" s="355"/>
      <c r="DM176" s="355"/>
      <c r="DO176" s="355"/>
      <c r="DP176" s="355"/>
      <c r="DQ176" s="355"/>
      <c r="DR176" s="355"/>
      <c r="DS176" s="355"/>
      <c r="DT176" s="355"/>
      <c r="DU176" s="355"/>
      <c r="DV176" s="355"/>
      <c r="DW176" s="355"/>
      <c r="DX176" s="355"/>
      <c r="DY176" s="355"/>
      <c r="DZ176" s="355"/>
      <c r="EA176" s="356"/>
      <c r="EB176" s="355"/>
      <c r="EC176" s="355"/>
      <c r="EE176" s="407"/>
      <c r="EF176" s="407"/>
      <c r="EG176" s="407"/>
      <c r="EH176" s="407"/>
      <c r="EI176" s="407"/>
      <c r="EK176" s="407"/>
      <c r="EL176" s="408"/>
      <c r="EM176" s="407"/>
      <c r="EN176" s="407"/>
      <c r="EO176" s="407"/>
      <c r="EP176" s="407"/>
      <c r="EQ176" s="407"/>
      <c r="ES176" s="407"/>
      <c r="ET176" s="407"/>
      <c r="EU176" s="407"/>
      <c r="EV176" s="407"/>
      <c r="EW176" s="407"/>
      <c r="EY176" s="407"/>
      <c r="EZ176" s="407"/>
      <c r="FA176" s="407"/>
      <c r="FB176" s="407"/>
      <c r="FC176" s="407"/>
    </row>
    <row r="177" spans="1:159" x14ac:dyDescent="0.25">
      <c r="A177" s="198"/>
      <c r="B177" s="355"/>
      <c r="C177" s="355"/>
      <c r="D177" s="355"/>
      <c r="E177" s="355"/>
      <c r="F177" s="355"/>
      <c r="G177" s="355"/>
      <c r="H177" s="355"/>
      <c r="I177" s="355"/>
      <c r="J177" s="355"/>
      <c r="K177" s="355"/>
      <c r="L177" s="355"/>
      <c r="M177" s="355"/>
      <c r="N177" s="355"/>
      <c r="O177" s="355"/>
      <c r="P177" s="355"/>
      <c r="Q177" s="355"/>
      <c r="AQ177" s="407"/>
      <c r="AR177" s="408"/>
      <c r="AS177" s="407"/>
      <c r="AT177" s="408"/>
      <c r="AU177" s="407"/>
      <c r="AV177" s="407"/>
      <c r="AW177" s="407"/>
      <c r="AX177" s="407"/>
      <c r="AY177" s="407"/>
      <c r="AZ177" s="407"/>
      <c r="BB177" s="407"/>
      <c r="BC177" s="407"/>
      <c r="BD177" s="407"/>
      <c r="BE177" s="407"/>
      <c r="BF177" s="407"/>
      <c r="BG177" s="407"/>
      <c r="BH177" s="407"/>
      <c r="BI177" s="407"/>
      <c r="BJ177" s="407"/>
      <c r="BK177" s="407"/>
      <c r="BM177" s="407"/>
      <c r="BN177" s="408"/>
      <c r="BO177" s="407"/>
      <c r="BP177" s="408"/>
      <c r="BQ177" s="407"/>
      <c r="BR177" s="407"/>
      <c r="BS177" s="407"/>
      <c r="BT177" s="407"/>
      <c r="BU177" s="407"/>
      <c r="BW177" s="407"/>
      <c r="BX177" s="407"/>
      <c r="BY177" s="407"/>
      <c r="BZ177" s="407"/>
      <c r="CA177" s="407"/>
      <c r="CB177" s="407"/>
      <c r="CC177" s="407"/>
      <c r="CD177" s="407"/>
      <c r="CE177" s="407"/>
      <c r="CG177" s="407"/>
      <c r="CH177" s="407"/>
      <c r="CI177" s="407"/>
      <c r="CJ177" s="407"/>
      <c r="CK177" s="407"/>
      <c r="CM177" s="407"/>
      <c r="CN177" s="407"/>
      <c r="CO177" s="407"/>
      <c r="CP177" s="407"/>
      <c r="CQ177" s="407"/>
      <c r="CS177" s="407"/>
      <c r="CT177" s="407"/>
      <c r="CU177" s="407"/>
      <c r="CV177" s="407"/>
      <c r="CW177" s="407"/>
      <c r="CY177" s="355"/>
      <c r="CZ177" s="355"/>
      <c r="DA177" s="355"/>
      <c r="DB177" s="355"/>
      <c r="DC177" s="355"/>
      <c r="DD177" s="355"/>
      <c r="DE177" s="355"/>
      <c r="DF177" s="355"/>
      <c r="DG177" s="355"/>
      <c r="DH177" s="355"/>
      <c r="DI177" s="355"/>
      <c r="DJ177" s="355"/>
      <c r="DK177" s="356"/>
      <c r="DL177" s="355"/>
      <c r="DM177" s="355"/>
      <c r="DO177" s="355"/>
      <c r="DP177" s="355"/>
      <c r="DQ177" s="355"/>
      <c r="DR177" s="355"/>
      <c r="DS177" s="355"/>
      <c r="DT177" s="355"/>
      <c r="DU177" s="355"/>
      <c r="DV177" s="355"/>
      <c r="DW177" s="355"/>
      <c r="DX177" s="355"/>
      <c r="DY177" s="355"/>
      <c r="DZ177" s="355"/>
      <c r="EA177" s="356"/>
      <c r="EB177" s="355"/>
      <c r="EC177" s="355"/>
      <c r="EE177" s="407"/>
      <c r="EF177" s="407"/>
      <c r="EG177" s="407"/>
      <c r="EH177" s="407"/>
      <c r="EI177" s="407"/>
      <c r="EK177" s="407"/>
      <c r="EL177" s="408"/>
      <c r="EM177" s="407"/>
      <c r="EN177" s="407"/>
      <c r="EO177" s="407"/>
      <c r="EP177" s="407"/>
      <c r="EQ177" s="407"/>
      <c r="ES177" s="407"/>
      <c r="ET177" s="407"/>
      <c r="EU177" s="407"/>
      <c r="EV177" s="407"/>
      <c r="EW177" s="407"/>
      <c r="EY177" s="407"/>
      <c r="EZ177" s="407"/>
      <c r="FA177" s="407"/>
      <c r="FB177" s="407"/>
      <c r="FC177" s="407"/>
    </row>
    <row r="178" spans="1:159" x14ac:dyDescent="0.25">
      <c r="A178" s="198"/>
      <c r="B178" s="355"/>
      <c r="C178" s="355"/>
      <c r="D178" s="355"/>
      <c r="E178" s="355"/>
      <c r="F178" s="355"/>
      <c r="G178" s="355"/>
      <c r="H178" s="355"/>
      <c r="I178" s="355"/>
      <c r="J178" s="355"/>
      <c r="K178" s="355"/>
      <c r="L178" s="355"/>
      <c r="M178" s="355"/>
      <c r="N178" s="355"/>
      <c r="O178" s="355"/>
      <c r="P178" s="355"/>
      <c r="Q178" s="355"/>
      <c r="AQ178" s="407"/>
      <c r="AR178" s="408"/>
      <c r="AS178" s="407"/>
      <c r="AT178" s="408"/>
      <c r="AU178" s="407"/>
      <c r="AV178" s="407"/>
      <c r="AW178" s="407"/>
      <c r="AX178" s="407"/>
      <c r="AY178" s="407"/>
      <c r="AZ178" s="407"/>
      <c r="BB178" s="407"/>
      <c r="BC178" s="407"/>
      <c r="BD178" s="407"/>
      <c r="BE178" s="407"/>
      <c r="BF178" s="407"/>
      <c r="BG178" s="407"/>
      <c r="BH178" s="407"/>
      <c r="BI178" s="407"/>
      <c r="BJ178" s="407"/>
      <c r="BK178" s="407"/>
      <c r="BM178" s="407"/>
      <c r="BN178" s="408"/>
      <c r="BO178" s="407"/>
      <c r="BP178" s="408"/>
      <c r="BQ178" s="407"/>
      <c r="BR178" s="407"/>
      <c r="BS178" s="407"/>
      <c r="BT178" s="407"/>
      <c r="BU178" s="407"/>
      <c r="BW178" s="407"/>
      <c r="BX178" s="407"/>
      <c r="BY178" s="407"/>
      <c r="BZ178" s="407"/>
      <c r="CA178" s="407"/>
      <c r="CB178" s="407"/>
      <c r="CC178" s="407"/>
      <c r="CD178" s="407"/>
      <c r="CE178" s="407"/>
      <c r="CG178" s="407"/>
      <c r="CH178" s="407"/>
      <c r="CI178" s="407"/>
      <c r="CJ178" s="407"/>
      <c r="CK178" s="407"/>
      <c r="CM178" s="407"/>
      <c r="CN178" s="407"/>
      <c r="CO178" s="407"/>
      <c r="CP178" s="407"/>
      <c r="CQ178" s="407"/>
      <c r="CS178" s="407"/>
      <c r="CT178" s="407"/>
      <c r="CU178" s="407"/>
      <c r="CV178" s="407"/>
      <c r="CW178" s="407"/>
      <c r="CY178" s="355"/>
      <c r="CZ178" s="355"/>
      <c r="DA178" s="355"/>
      <c r="DB178" s="355"/>
      <c r="DC178" s="355"/>
      <c r="DD178" s="355"/>
      <c r="DE178" s="355"/>
      <c r="DF178" s="355"/>
      <c r="DG178" s="355"/>
      <c r="DH178" s="355"/>
      <c r="DI178" s="355"/>
      <c r="DJ178" s="355"/>
      <c r="DK178" s="356"/>
      <c r="DL178" s="355"/>
      <c r="DM178" s="355"/>
      <c r="DO178" s="355"/>
      <c r="DP178" s="355"/>
      <c r="DQ178" s="355"/>
      <c r="DR178" s="355"/>
      <c r="DS178" s="355"/>
      <c r="DT178" s="355"/>
      <c r="DU178" s="355"/>
      <c r="DV178" s="355"/>
      <c r="DW178" s="355"/>
      <c r="DX178" s="355"/>
      <c r="DY178" s="355"/>
      <c r="DZ178" s="355"/>
      <c r="EA178" s="356"/>
      <c r="EB178" s="355"/>
      <c r="EC178" s="355"/>
      <c r="EE178" s="407"/>
      <c r="EF178" s="407"/>
      <c r="EG178" s="407"/>
      <c r="EH178" s="407"/>
      <c r="EI178" s="407"/>
      <c r="EK178" s="407"/>
      <c r="EL178" s="408"/>
      <c r="EM178" s="407"/>
      <c r="EN178" s="407"/>
      <c r="EO178" s="407"/>
      <c r="EP178" s="407"/>
      <c r="EQ178" s="407"/>
      <c r="ES178" s="407"/>
      <c r="ET178" s="407"/>
      <c r="EU178" s="407"/>
      <c r="EV178" s="407"/>
      <c r="EW178" s="407"/>
      <c r="EY178" s="407"/>
      <c r="EZ178" s="407"/>
      <c r="FA178" s="407"/>
      <c r="FB178" s="407"/>
      <c r="FC178" s="407"/>
    </row>
    <row r="179" spans="1:159" x14ac:dyDescent="0.25">
      <c r="A179" s="198"/>
      <c r="B179" s="355"/>
      <c r="C179" s="355"/>
      <c r="D179" s="355"/>
      <c r="E179" s="355"/>
      <c r="F179" s="355"/>
      <c r="G179" s="355"/>
      <c r="H179" s="355"/>
      <c r="I179" s="355"/>
      <c r="J179" s="355"/>
      <c r="K179" s="355"/>
      <c r="L179" s="355"/>
      <c r="M179" s="355"/>
      <c r="N179" s="355"/>
      <c r="O179" s="355"/>
      <c r="P179" s="355"/>
      <c r="Q179" s="355"/>
      <c r="AQ179" s="407"/>
      <c r="AR179" s="408"/>
      <c r="AS179" s="407"/>
      <c r="AT179" s="408"/>
      <c r="AU179" s="407"/>
      <c r="AV179" s="407"/>
      <c r="AW179" s="407"/>
      <c r="AX179" s="407"/>
      <c r="AY179" s="407"/>
      <c r="AZ179" s="407"/>
      <c r="BB179" s="407"/>
      <c r="BC179" s="407"/>
      <c r="BD179" s="407"/>
      <c r="BE179" s="407"/>
      <c r="BF179" s="407"/>
      <c r="BG179" s="407"/>
      <c r="BH179" s="407"/>
      <c r="BI179" s="407"/>
      <c r="BJ179" s="407"/>
      <c r="BK179" s="407"/>
      <c r="BM179" s="407"/>
      <c r="BN179" s="408"/>
      <c r="BO179" s="407"/>
      <c r="BP179" s="408"/>
      <c r="BQ179" s="407"/>
      <c r="BR179" s="407"/>
      <c r="BS179" s="407"/>
      <c r="BT179" s="407"/>
      <c r="BU179" s="407"/>
      <c r="BW179" s="407"/>
      <c r="BX179" s="407"/>
      <c r="BY179" s="407"/>
      <c r="BZ179" s="407"/>
      <c r="CA179" s="407"/>
      <c r="CB179" s="407"/>
      <c r="CC179" s="407"/>
      <c r="CD179" s="407"/>
      <c r="CE179" s="407"/>
      <c r="CG179" s="407"/>
      <c r="CH179" s="407"/>
      <c r="CI179" s="407"/>
      <c r="CJ179" s="407"/>
      <c r="CK179" s="407"/>
      <c r="CM179" s="407"/>
      <c r="CN179" s="407"/>
      <c r="CO179" s="407"/>
      <c r="CP179" s="407"/>
      <c r="CQ179" s="407"/>
      <c r="CS179" s="407"/>
      <c r="CT179" s="407"/>
      <c r="CU179" s="407"/>
      <c r="CV179" s="407"/>
      <c r="CW179" s="407"/>
      <c r="CY179" s="355"/>
      <c r="CZ179" s="355"/>
      <c r="DA179" s="355"/>
      <c r="DB179" s="355"/>
      <c r="DC179" s="355"/>
      <c r="DD179" s="355"/>
      <c r="DE179" s="355"/>
      <c r="DF179" s="355"/>
      <c r="DG179" s="355"/>
      <c r="DH179" s="355"/>
      <c r="DI179" s="355"/>
      <c r="DJ179" s="355"/>
      <c r="DK179" s="356"/>
      <c r="DL179" s="355"/>
      <c r="DM179" s="355"/>
      <c r="DO179" s="355"/>
      <c r="DP179" s="355"/>
      <c r="DQ179" s="355"/>
      <c r="DR179" s="355"/>
      <c r="DS179" s="355"/>
      <c r="DT179" s="355"/>
      <c r="DU179" s="355"/>
      <c r="DV179" s="355"/>
      <c r="DW179" s="355"/>
      <c r="DX179" s="355"/>
      <c r="DY179" s="355"/>
      <c r="DZ179" s="355"/>
      <c r="EA179" s="356"/>
      <c r="EB179" s="355"/>
      <c r="EC179" s="355"/>
      <c r="EE179" s="407"/>
      <c r="EF179" s="407"/>
      <c r="EG179" s="407"/>
      <c r="EH179" s="407"/>
      <c r="EI179" s="407"/>
      <c r="EK179" s="407"/>
      <c r="EL179" s="408"/>
      <c r="EM179" s="407"/>
      <c r="EN179" s="407"/>
      <c r="EO179" s="407"/>
      <c r="EP179" s="407"/>
      <c r="EQ179" s="407"/>
      <c r="ES179" s="407"/>
      <c r="ET179" s="407"/>
      <c r="EU179" s="407"/>
      <c r="EV179" s="407"/>
      <c r="EW179" s="407"/>
      <c r="EY179" s="407"/>
      <c r="EZ179" s="407"/>
      <c r="FA179" s="407"/>
      <c r="FB179" s="407"/>
      <c r="FC179" s="407"/>
    </row>
    <row r="180" spans="1:159" x14ac:dyDescent="0.25">
      <c r="A180" s="198"/>
      <c r="B180" s="355"/>
      <c r="C180" s="355"/>
      <c r="D180" s="355"/>
      <c r="E180" s="355"/>
      <c r="F180" s="355"/>
      <c r="G180" s="355"/>
      <c r="H180" s="355"/>
      <c r="I180" s="355"/>
      <c r="J180" s="355"/>
      <c r="K180" s="355"/>
      <c r="L180" s="355"/>
      <c r="M180" s="355"/>
      <c r="N180" s="355"/>
      <c r="O180" s="355"/>
      <c r="P180" s="355"/>
      <c r="Q180" s="355"/>
      <c r="AQ180" s="407"/>
      <c r="AR180" s="408"/>
      <c r="AS180" s="407"/>
      <c r="AT180" s="408"/>
      <c r="AU180" s="407"/>
      <c r="AV180" s="407"/>
      <c r="AW180" s="407"/>
      <c r="AX180" s="407"/>
      <c r="AY180" s="407"/>
      <c r="AZ180" s="407"/>
      <c r="BB180" s="407"/>
      <c r="BC180" s="407"/>
      <c r="BD180" s="407"/>
      <c r="BE180" s="407"/>
      <c r="BF180" s="407"/>
      <c r="BG180" s="407"/>
      <c r="BH180" s="407"/>
      <c r="BI180" s="407"/>
      <c r="BJ180" s="407"/>
      <c r="BK180" s="407"/>
      <c r="BM180" s="407"/>
      <c r="BN180" s="408"/>
      <c r="BO180" s="407"/>
      <c r="BP180" s="408"/>
      <c r="BQ180" s="407"/>
      <c r="BR180" s="407"/>
      <c r="BS180" s="407"/>
      <c r="BT180" s="407"/>
      <c r="BU180" s="407"/>
      <c r="BW180" s="407"/>
      <c r="BX180" s="407"/>
      <c r="BY180" s="407"/>
      <c r="BZ180" s="407"/>
      <c r="CA180" s="407"/>
      <c r="CB180" s="407"/>
      <c r="CC180" s="407"/>
      <c r="CD180" s="407"/>
      <c r="CE180" s="407"/>
      <c r="CG180" s="407"/>
      <c r="CH180" s="407"/>
      <c r="CI180" s="407"/>
      <c r="CJ180" s="407"/>
      <c r="CK180" s="407"/>
      <c r="CM180" s="407"/>
      <c r="CN180" s="407"/>
      <c r="CO180" s="407"/>
      <c r="CP180" s="407"/>
      <c r="CQ180" s="407"/>
      <c r="CS180" s="407"/>
      <c r="CT180" s="407"/>
      <c r="CU180" s="407"/>
      <c r="CV180" s="407"/>
      <c r="CW180" s="407"/>
      <c r="CY180" s="355"/>
      <c r="CZ180" s="355"/>
      <c r="DA180" s="355"/>
      <c r="DB180" s="355"/>
      <c r="DC180" s="355"/>
      <c r="DD180" s="355"/>
      <c r="DE180" s="355"/>
      <c r="DF180" s="355"/>
      <c r="DG180" s="355"/>
      <c r="DH180" s="355"/>
      <c r="DI180" s="355"/>
      <c r="DJ180" s="355"/>
      <c r="DK180" s="356"/>
      <c r="DL180" s="355"/>
      <c r="DM180" s="355"/>
      <c r="DO180" s="355"/>
      <c r="DP180" s="355"/>
      <c r="DQ180" s="355"/>
      <c r="DR180" s="355"/>
      <c r="DS180" s="355"/>
      <c r="DT180" s="355"/>
      <c r="DU180" s="355"/>
      <c r="DV180" s="355"/>
      <c r="DW180" s="355"/>
      <c r="DX180" s="355"/>
      <c r="DY180" s="355"/>
      <c r="DZ180" s="355"/>
      <c r="EA180" s="356"/>
      <c r="EB180" s="355"/>
      <c r="EC180" s="355"/>
      <c r="EE180" s="407"/>
      <c r="EF180" s="407"/>
      <c r="EG180" s="407"/>
      <c r="EH180" s="407"/>
      <c r="EI180" s="407"/>
      <c r="EK180" s="407"/>
      <c r="EL180" s="408"/>
      <c r="EM180" s="407"/>
      <c r="EN180" s="407"/>
      <c r="EO180" s="407"/>
      <c r="EP180" s="407"/>
      <c r="EQ180" s="407"/>
      <c r="ES180" s="407"/>
      <c r="ET180" s="407"/>
      <c r="EU180" s="407"/>
      <c r="EV180" s="407"/>
      <c r="EW180" s="407"/>
      <c r="EY180" s="407"/>
      <c r="EZ180" s="407"/>
      <c r="FA180" s="407"/>
      <c r="FB180" s="407"/>
      <c r="FC180" s="407"/>
    </row>
    <row r="181" spans="1:159" x14ac:dyDescent="0.25">
      <c r="A181" s="198"/>
      <c r="B181" s="355"/>
      <c r="C181" s="355"/>
      <c r="D181" s="355"/>
      <c r="E181" s="355"/>
      <c r="F181" s="355"/>
      <c r="G181" s="355"/>
      <c r="H181" s="355"/>
      <c r="I181" s="355"/>
      <c r="J181" s="355"/>
      <c r="K181" s="355"/>
      <c r="L181" s="355"/>
      <c r="M181" s="355"/>
      <c r="N181" s="355"/>
      <c r="O181" s="355"/>
      <c r="P181" s="355"/>
      <c r="Q181" s="355"/>
      <c r="AQ181" s="407"/>
      <c r="AR181" s="408"/>
      <c r="AS181" s="407"/>
      <c r="AT181" s="408"/>
      <c r="AU181" s="407"/>
      <c r="AV181" s="407"/>
      <c r="AW181" s="407"/>
      <c r="AX181" s="407"/>
      <c r="AY181" s="407"/>
      <c r="AZ181" s="407"/>
      <c r="BB181" s="407"/>
      <c r="BC181" s="407"/>
      <c r="BD181" s="407"/>
      <c r="BE181" s="407"/>
      <c r="BF181" s="407"/>
      <c r="BG181" s="407"/>
      <c r="BH181" s="407"/>
      <c r="BI181" s="407"/>
      <c r="BJ181" s="407"/>
      <c r="BK181" s="407"/>
      <c r="BM181" s="407"/>
      <c r="BN181" s="408"/>
      <c r="BO181" s="407"/>
      <c r="BP181" s="408"/>
      <c r="BQ181" s="407"/>
      <c r="BR181" s="407"/>
      <c r="BS181" s="407"/>
      <c r="BT181" s="407"/>
      <c r="BU181" s="407"/>
      <c r="BW181" s="407"/>
      <c r="BX181" s="407"/>
      <c r="BY181" s="407"/>
      <c r="BZ181" s="407"/>
      <c r="CA181" s="407"/>
      <c r="CB181" s="407"/>
      <c r="CC181" s="407"/>
      <c r="CD181" s="407"/>
      <c r="CE181" s="407"/>
      <c r="CG181" s="407"/>
      <c r="CH181" s="407"/>
      <c r="CI181" s="407"/>
      <c r="CJ181" s="407"/>
      <c r="CK181" s="407"/>
      <c r="CM181" s="407"/>
      <c r="CN181" s="407"/>
      <c r="CO181" s="407"/>
      <c r="CP181" s="407"/>
      <c r="CQ181" s="407"/>
      <c r="CS181" s="407"/>
      <c r="CT181" s="407"/>
      <c r="CU181" s="407"/>
      <c r="CV181" s="407"/>
      <c r="CW181" s="407"/>
      <c r="CY181" s="355"/>
      <c r="CZ181" s="355"/>
      <c r="DA181" s="355"/>
      <c r="DB181" s="355"/>
      <c r="DC181" s="355"/>
      <c r="DD181" s="355"/>
      <c r="DE181" s="355"/>
      <c r="DF181" s="355"/>
      <c r="DG181" s="355"/>
      <c r="DH181" s="355"/>
      <c r="DI181" s="355"/>
      <c r="DJ181" s="355"/>
      <c r="DK181" s="356"/>
      <c r="DL181" s="355"/>
      <c r="DM181" s="355"/>
      <c r="DO181" s="355"/>
      <c r="DP181" s="355"/>
      <c r="DQ181" s="355"/>
      <c r="DR181" s="355"/>
      <c r="DS181" s="355"/>
      <c r="DT181" s="355"/>
      <c r="DU181" s="355"/>
      <c r="DV181" s="355"/>
      <c r="DW181" s="355"/>
      <c r="DX181" s="355"/>
      <c r="DY181" s="355"/>
      <c r="DZ181" s="355"/>
      <c r="EA181" s="356"/>
      <c r="EB181" s="355"/>
      <c r="EC181" s="355"/>
      <c r="EE181" s="407"/>
      <c r="EF181" s="407"/>
      <c r="EG181" s="407"/>
      <c r="EH181" s="407"/>
      <c r="EI181" s="407"/>
      <c r="EK181" s="407"/>
      <c r="EL181" s="408"/>
      <c r="EM181" s="407"/>
      <c r="EN181" s="407"/>
      <c r="EO181" s="407"/>
      <c r="EP181" s="407"/>
      <c r="EQ181" s="407"/>
      <c r="ES181" s="407"/>
      <c r="ET181" s="407"/>
      <c r="EU181" s="407"/>
      <c r="EV181" s="407"/>
      <c r="EW181" s="407"/>
      <c r="EY181" s="407"/>
      <c r="EZ181" s="407"/>
      <c r="FA181" s="407"/>
      <c r="FB181" s="407"/>
      <c r="FC181" s="407"/>
    </row>
    <row r="182" spans="1:159" x14ac:dyDescent="0.25">
      <c r="A182" s="198"/>
      <c r="B182" s="355"/>
      <c r="C182" s="355"/>
      <c r="D182" s="355"/>
      <c r="E182" s="355"/>
      <c r="F182" s="355"/>
      <c r="G182" s="355"/>
      <c r="H182" s="355"/>
      <c r="I182" s="355"/>
      <c r="J182" s="355"/>
      <c r="K182" s="355"/>
      <c r="L182" s="355"/>
      <c r="M182" s="355"/>
      <c r="N182" s="355"/>
      <c r="O182" s="355"/>
      <c r="P182" s="355"/>
      <c r="Q182" s="355"/>
      <c r="AQ182" s="407"/>
      <c r="AR182" s="408"/>
      <c r="AS182" s="407"/>
      <c r="AT182" s="408"/>
      <c r="AU182" s="407"/>
      <c r="AV182" s="407"/>
      <c r="AW182" s="407"/>
      <c r="AX182" s="407"/>
      <c r="AY182" s="407"/>
      <c r="AZ182" s="407"/>
      <c r="BB182" s="407"/>
      <c r="BC182" s="407"/>
      <c r="BD182" s="407"/>
      <c r="BE182" s="407"/>
      <c r="BF182" s="407"/>
      <c r="BG182" s="407"/>
      <c r="BH182" s="407"/>
      <c r="BI182" s="407"/>
      <c r="BJ182" s="407"/>
      <c r="BK182" s="407"/>
      <c r="BM182" s="407"/>
      <c r="BN182" s="408"/>
      <c r="BO182" s="407"/>
      <c r="BP182" s="408"/>
      <c r="BQ182" s="407"/>
      <c r="BR182" s="407"/>
      <c r="BS182" s="407"/>
      <c r="BT182" s="407"/>
      <c r="BU182" s="407"/>
      <c r="BW182" s="407"/>
      <c r="BX182" s="407"/>
      <c r="BY182" s="407"/>
      <c r="BZ182" s="407"/>
      <c r="CA182" s="407"/>
      <c r="CB182" s="407"/>
      <c r="CC182" s="407"/>
      <c r="CD182" s="407"/>
      <c r="CE182" s="407"/>
      <c r="CG182" s="407"/>
      <c r="CH182" s="407"/>
      <c r="CI182" s="407"/>
      <c r="CJ182" s="407"/>
      <c r="CK182" s="407"/>
      <c r="CM182" s="407"/>
      <c r="CN182" s="407"/>
      <c r="CO182" s="407"/>
      <c r="CP182" s="407"/>
      <c r="CQ182" s="407"/>
      <c r="CS182" s="407"/>
      <c r="CT182" s="407"/>
      <c r="CU182" s="407"/>
      <c r="CV182" s="407"/>
      <c r="CW182" s="407"/>
      <c r="CY182" s="355"/>
      <c r="CZ182" s="355"/>
      <c r="DA182" s="355"/>
      <c r="DB182" s="355"/>
      <c r="DC182" s="355"/>
      <c r="DD182" s="355"/>
      <c r="DE182" s="355"/>
      <c r="DF182" s="355"/>
      <c r="DG182" s="355"/>
      <c r="DH182" s="355"/>
      <c r="DI182" s="355"/>
      <c r="DJ182" s="355"/>
      <c r="DK182" s="356"/>
      <c r="DL182" s="355"/>
      <c r="DM182" s="355"/>
      <c r="DO182" s="355"/>
      <c r="DP182" s="355"/>
      <c r="DQ182" s="355"/>
      <c r="DR182" s="355"/>
      <c r="DS182" s="355"/>
      <c r="DT182" s="355"/>
      <c r="DU182" s="355"/>
      <c r="DV182" s="355"/>
      <c r="DW182" s="355"/>
      <c r="DX182" s="355"/>
      <c r="DY182" s="355"/>
      <c r="DZ182" s="355"/>
      <c r="EA182" s="356"/>
      <c r="EB182" s="355"/>
      <c r="EC182" s="355"/>
      <c r="EE182" s="407"/>
      <c r="EF182" s="407"/>
      <c r="EG182" s="407"/>
      <c r="EH182" s="407"/>
      <c r="EI182" s="407"/>
      <c r="EK182" s="407"/>
      <c r="EL182" s="408"/>
      <c r="EM182" s="407"/>
      <c r="EN182" s="407"/>
      <c r="EO182" s="407"/>
      <c r="EP182" s="407"/>
      <c r="EQ182" s="407"/>
      <c r="ES182" s="407"/>
      <c r="ET182" s="407"/>
      <c r="EU182" s="407"/>
      <c r="EV182" s="407"/>
      <c r="EW182" s="407"/>
      <c r="EY182" s="407"/>
      <c r="EZ182" s="407"/>
      <c r="FA182" s="407"/>
      <c r="FB182" s="407"/>
      <c r="FC182" s="407"/>
    </row>
    <row r="183" spans="1:159" x14ac:dyDescent="0.25">
      <c r="A183" s="198"/>
      <c r="B183" s="355"/>
      <c r="C183" s="355"/>
      <c r="D183" s="355"/>
      <c r="E183" s="355"/>
      <c r="F183" s="355"/>
      <c r="G183" s="355"/>
      <c r="H183" s="355"/>
      <c r="I183" s="355"/>
      <c r="J183" s="355"/>
      <c r="K183" s="355"/>
      <c r="L183" s="355"/>
      <c r="M183" s="355"/>
      <c r="N183" s="355"/>
      <c r="O183" s="355"/>
      <c r="P183" s="355"/>
      <c r="Q183" s="355"/>
      <c r="AQ183" s="407"/>
      <c r="AR183" s="408"/>
      <c r="AS183" s="407"/>
      <c r="AT183" s="408"/>
      <c r="AU183" s="407"/>
      <c r="AV183" s="407"/>
      <c r="AW183" s="407"/>
      <c r="AX183" s="407"/>
      <c r="AY183" s="407"/>
      <c r="AZ183" s="407"/>
      <c r="BB183" s="407"/>
      <c r="BC183" s="407"/>
      <c r="BD183" s="407"/>
      <c r="BE183" s="407"/>
      <c r="BF183" s="407"/>
      <c r="BG183" s="407"/>
      <c r="BH183" s="407"/>
      <c r="BI183" s="407"/>
      <c r="BJ183" s="407"/>
      <c r="BK183" s="407"/>
      <c r="BM183" s="407"/>
      <c r="BN183" s="408"/>
      <c r="BO183" s="407"/>
      <c r="BP183" s="408"/>
      <c r="BQ183" s="407"/>
      <c r="BR183" s="407"/>
      <c r="BS183" s="407"/>
      <c r="BT183" s="407"/>
      <c r="BU183" s="407"/>
      <c r="BW183" s="407"/>
      <c r="BX183" s="407"/>
      <c r="BY183" s="407"/>
      <c r="BZ183" s="407"/>
      <c r="CA183" s="407"/>
      <c r="CB183" s="407"/>
      <c r="CC183" s="407"/>
      <c r="CD183" s="407"/>
      <c r="CE183" s="407"/>
      <c r="CG183" s="407"/>
      <c r="CH183" s="407"/>
      <c r="CI183" s="407"/>
      <c r="CJ183" s="407"/>
      <c r="CK183" s="407"/>
      <c r="CM183" s="407"/>
      <c r="CN183" s="407"/>
      <c r="CO183" s="407"/>
      <c r="CP183" s="407"/>
      <c r="CQ183" s="407"/>
      <c r="CS183" s="407"/>
      <c r="CT183" s="407"/>
      <c r="CU183" s="407"/>
      <c r="CV183" s="407"/>
      <c r="CW183" s="407"/>
      <c r="CY183" s="355"/>
      <c r="CZ183" s="355"/>
      <c r="DA183" s="355"/>
      <c r="DB183" s="355"/>
      <c r="DC183" s="355"/>
      <c r="DD183" s="355"/>
      <c r="DE183" s="355"/>
      <c r="DF183" s="355"/>
      <c r="DG183" s="355"/>
      <c r="DH183" s="355"/>
      <c r="DI183" s="355"/>
      <c r="DJ183" s="355"/>
      <c r="DK183" s="356"/>
      <c r="DL183" s="355"/>
      <c r="DM183" s="355"/>
      <c r="DO183" s="355"/>
      <c r="DP183" s="355"/>
      <c r="DQ183" s="355"/>
      <c r="DR183" s="355"/>
      <c r="DS183" s="355"/>
      <c r="DT183" s="355"/>
      <c r="DU183" s="355"/>
      <c r="DV183" s="355"/>
      <c r="DW183" s="355"/>
      <c r="DX183" s="355"/>
      <c r="DY183" s="355"/>
      <c r="DZ183" s="355"/>
      <c r="EA183" s="356"/>
      <c r="EB183" s="355"/>
      <c r="EC183" s="355"/>
      <c r="EE183" s="407"/>
      <c r="EF183" s="407"/>
      <c r="EG183" s="407"/>
      <c r="EH183" s="407"/>
      <c r="EI183" s="407"/>
      <c r="EK183" s="407"/>
      <c r="EL183" s="408"/>
      <c r="EM183" s="407"/>
      <c r="EN183" s="407"/>
      <c r="EO183" s="407"/>
      <c r="EP183" s="407"/>
      <c r="EQ183" s="407"/>
      <c r="ES183" s="407"/>
      <c r="ET183" s="407"/>
      <c r="EU183" s="407"/>
      <c r="EV183" s="407"/>
      <c r="EW183" s="407"/>
      <c r="EY183" s="407"/>
      <c r="EZ183" s="407"/>
      <c r="FA183" s="407"/>
      <c r="FB183" s="407"/>
      <c r="FC183" s="407"/>
    </row>
    <row r="184" spans="1:159" x14ac:dyDescent="0.25">
      <c r="A184" s="198"/>
      <c r="B184" s="355"/>
      <c r="C184" s="355"/>
      <c r="D184" s="355"/>
      <c r="E184" s="355"/>
      <c r="F184" s="355"/>
      <c r="G184" s="355"/>
      <c r="H184" s="355"/>
      <c r="I184" s="355"/>
      <c r="J184" s="355"/>
      <c r="K184" s="355"/>
      <c r="L184" s="355"/>
      <c r="M184" s="355"/>
      <c r="N184" s="355"/>
      <c r="O184" s="355"/>
      <c r="P184" s="355"/>
      <c r="Q184" s="355"/>
      <c r="AQ184" s="407"/>
      <c r="AR184" s="408"/>
      <c r="AS184" s="407"/>
      <c r="AT184" s="408"/>
      <c r="AU184" s="407"/>
      <c r="AV184" s="407"/>
      <c r="AW184" s="407"/>
      <c r="AX184" s="407"/>
      <c r="AY184" s="407"/>
      <c r="AZ184" s="407"/>
      <c r="BB184" s="407"/>
      <c r="BC184" s="407"/>
      <c r="BD184" s="407"/>
      <c r="BE184" s="407"/>
      <c r="BF184" s="407"/>
      <c r="BG184" s="407"/>
      <c r="BH184" s="407"/>
      <c r="BI184" s="407"/>
      <c r="BJ184" s="407"/>
      <c r="BK184" s="407"/>
      <c r="BM184" s="407"/>
      <c r="BN184" s="408"/>
      <c r="BO184" s="407"/>
      <c r="BP184" s="408"/>
      <c r="BQ184" s="407"/>
      <c r="BR184" s="407"/>
      <c r="BS184" s="407"/>
      <c r="BT184" s="407"/>
      <c r="BU184" s="407"/>
      <c r="BW184" s="407"/>
      <c r="BX184" s="407"/>
      <c r="BY184" s="407"/>
      <c r="BZ184" s="407"/>
      <c r="CA184" s="407"/>
      <c r="CB184" s="407"/>
      <c r="CC184" s="407"/>
      <c r="CD184" s="407"/>
      <c r="CE184" s="407"/>
      <c r="CG184" s="407"/>
      <c r="CH184" s="407"/>
      <c r="CI184" s="407"/>
      <c r="CJ184" s="407"/>
      <c r="CK184" s="407"/>
      <c r="CM184" s="407"/>
      <c r="CN184" s="407"/>
      <c r="CO184" s="407"/>
      <c r="CP184" s="407"/>
      <c r="CQ184" s="407"/>
      <c r="CS184" s="407"/>
      <c r="CT184" s="407"/>
      <c r="CU184" s="407"/>
      <c r="CV184" s="407"/>
      <c r="CW184" s="407"/>
      <c r="CY184" s="355"/>
      <c r="CZ184" s="355"/>
      <c r="DA184" s="355"/>
      <c r="DB184" s="355"/>
      <c r="DC184" s="355"/>
      <c r="DD184" s="355"/>
      <c r="DE184" s="355"/>
      <c r="DF184" s="355"/>
      <c r="DG184" s="355"/>
      <c r="DH184" s="355"/>
      <c r="DI184" s="355"/>
      <c r="DJ184" s="355"/>
      <c r="DK184" s="356"/>
      <c r="DL184" s="355"/>
      <c r="DM184" s="355"/>
      <c r="DO184" s="355"/>
      <c r="DP184" s="355"/>
      <c r="DQ184" s="355"/>
      <c r="DR184" s="355"/>
      <c r="DS184" s="355"/>
      <c r="DT184" s="355"/>
      <c r="DU184" s="355"/>
      <c r="DV184" s="355"/>
      <c r="DW184" s="355"/>
      <c r="DX184" s="355"/>
      <c r="DY184" s="355"/>
      <c r="DZ184" s="355"/>
      <c r="EA184" s="356"/>
      <c r="EB184" s="355"/>
      <c r="EC184" s="355"/>
      <c r="EE184" s="407"/>
      <c r="EF184" s="407"/>
      <c r="EG184" s="407"/>
      <c r="EH184" s="407"/>
      <c r="EI184" s="407"/>
      <c r="EK184" s="407"/>
      <c r="EL184" s="408"/>
      <c r="EM184" s="407"/>
      <c r="EN184" s="407"/>
      <c r="EO184" s="407"/>
      <c r="EP184" s="407"/>
      <c r="EQ184" s="407"/>
      <c r="ES184" s="407"/>
      <c r="ET184" s="407"/>
      <c r="EU184" s="407"/>
      <c r="EV184" s="407"/>
      <c r="EW184" s="407"/>
      <c r="EY184" s="407"/>
      <c r="EZ184" s="407"/>
      <c r="FA184" s="407"/>
      <c r="FB184" s="407"/>
      <c r="FC184" s="407"/>
    </row>
    <row r="185" spans="1:159" x14ac:dyDescent="0.25">
      <c r="A185" s="198"/>
      <c r="B185" s="355"/>
      <c r="C185" s="355"/>
      <c r="D185" s="355"/>
      <c r="E185" s="355"/>
      <c r="F185" s="355"/>
      <c r="G185" s="355"/>
      <c r="H185" s="355"/>
      <c r="I185" s="355"/>
      <c r="J185" s="355"/>
      <c r="K185" s="355"/>
      <c r="L185" s="355"/>
      <c r="M185" s="355"/>
      <c r="N185" s="355"/>
      <c r="O185" s="355"/>
      <c r="P185" s="355"/>
      <c r="Q185" s="355"/>
      <c r="AQ185" s="407"/>
      <c r="AR185" s="408"/>
      <c r="AS185" s="407"/>
      <c r="AT185" s="408"/>
      <c r="AU185" s="407"/>
      <c r="AV185" s="407"/>
      <c r="AW185" s="407"/>
      <c r="AX185" s="407"/>
      <c r="AY185" s="407"/>
      <c r="AZ185" s="407"/>
      <c r="BB185" s="407"/>
      <c r="BC185" s="407"/>
      <c r="BD185" s="407"/>
      <c r="BE185" s="407"/>
      <c r="BF185" s="407"/>
      <c r="BG185" s="407"/>
      <c r="BH185" s="407"/>
      <c r="BI185" s="407"/>
      <c r="BJ185" s="407"/>
      <c r="BK185" s="407"/>
      <c r="BM185" s="407"/>
      <c r="BN185" s="408"/>
      <c r="BO185" s="407"/>
      <c r="BP185" s="408"/>
      <c r="BQ185" s="407"/>
      <c r="BR185" s="407"/>
      <c r="BS185" s="407"/>
      <c r="BT185" s="407"/>
      <c r="BU185" s="407"/>
      <c r="BW185" s="407"/>
      <c r="BX185" s="407"/>
      <c r="BY185" s="407"/>
      <c r="BZ185" s="407"/>
      <c r="CA185" s="407"/>
      <c r="CB185" s="407"/>
      <c r="CC185" s="407"/>
      <c r="CD185" s="407"/>
      <c r="CE185" s="407"/>
      <c r="CG185" s="407"/>
      <c r="CH185" s="407"/>
      <c r="CI185" s="407"/>
      <c r="CJ185" s="407"/>
      <c r="CK185" s="407"/>
      <c r="CM185" s="407"/>
      <c r="CN185" s="407"/>
      <c r="CO185" s="407"/>
      <c r="CP185" s="407"/>
      <c r="CQ185" s="407"/>
      <c r="CS185" s="407"/>
      <c r="CT185" s="407"/>
      <c r="CU185" s="407"/>
      <c r="CV185" s="407"/>
      <c r="CW185" s="407"/>
      <c r="CY185" s="355"/>
      <c r="CZ185" s="355"/>
      <c r="DA185" s="355"/>
      <c r="DB185" s="355"/>
      <c r="DC185" s="355"/>
      <c r="DD185" s="355"/>
      <c r="DE185" s="355"/>
      <c r="DF185" s="355"/>
      <c r="DG185" s="355"/>
      <c r="DH185" s="355"/>
      <c r="DI185" s="355"/>
      <c r="DJ185" s="355"/>
      <c r="DK185" s="356"/>
      <c r="DL185" s="355"/>
      <c r="DM185" s="355"/>
      <c r="DO185" s="355"/>
      <c r="DP185" s="355"/>
      <c r="DQ185" s="355"/>
      <c r="DR185" s="355"/>
      <c r="DS185" s="355"/>
      <c r="DT185" s="355"/>
      <c r="DU185" s="355"/>
      <c r="DV185" s="355"/>
      <c r="DW185" s="355"/>
      <c r="DX185" s="355"/>
      <c r="DY185" s="355"/>
      <c r="DZ185" s="355"/>
      <c r="EA185" s="356"/>
      <c r="EB185" s="355"/>
      <c r="EC185" s="355"/>
      <c r="EE185" s="407"/>
      <c r="EF185" s="407"/>
      <c r="EG185" s="407"/>
      <c r="EH185" s="407"/>
      <c r="EI185" s="407"/>
      <c r="EK185" s="407"/>
      <c r="EL185" s="408"/>
      <c r="EM185" s="407"/>
      <c r="EN185" s="407"/>
      <c r="EO185" s="407"/>
      <c r="EP185" s="407"/>
      <c r="EQ185" s="407"/>
      <c r="ES185" s="407"/>
      <c r="ET185" s="407"/>
      <c r="EU185" s="407"/>
      <c r="EV185" s="407"/>
      <c r="EW185" s="407"/>
      <c r="EY185" s="407"/>
      <c r="EZ185" s="407"/>
      <c r="FA185" s="407"/>
      <c r="FB185" s="407"/>
      <c r="FC185" s="407"/>
    </row>
    <row r="186" spans="1:159" x14ac:dyDescent="0.25">
      <c r="A186" s="198"/>
      <c r="B186" s="355"/>
      <c r="C186" s="355"/>
      <c r="D186" s="355"/>
      <c r="E186" s="355"/>
      <c r="F186" s="355"/>
      <c r="G186" s="355"/>
      <c r="H186" s="355"/>
      <c r="I186" s="355"/>
      <c r="J186" s="355"/>
      <c r="K186" s="355"/>
      <c r="L186" s="355"/>
      <c r="M186" s="355"/>
      <c r="N186" s="355"/>
      <c r="O186" s="355"/>
      <c r="P186" s="355"/>
      <c r="Q186" s="355"/>
      <c r="AQ186" s="407"/>
      <c r="AR186" s="408"/>
      <c r="AS186" s="407"/>
      <c r="AT186" s="408"/>
      <c r="AU186" s="407"/>
      <c r="AV186" s="407"/>
      <c r="AW186" s="407"/>
      <c r="AX186" s="407"/>
      <c r="AY186" s="407"/>
      <c r="AZ186" s="407"/>
      <c r="BB186" s="407"/>
      <c r="BC186" s="407"/>
      <c r="BD186" s="407"/>
      <c r="BE186" s="407"/>
      <c r="BF186" s="407"/>
      <c r="BG186" s="407"/>
      <c r="BH186" s="407"/>
      <c r="BI186" s="407"/>
      <c r="BJ186" s="407"/>
      <c r="BK186" s="407"/>
      <c r="BM186" s="407"/>
      <c r="BN186" s="408"/>
      <c r="BO186" s="407"/>
      <c r="BP186" s="408"/>
      <c r="BQ186" s="407"/>
      <c r="BR186" s="407"/>
      <c r="BS186" s="407"/>
      <c r="BT186" s="407"/>
      <c r="BU186" s="407"/>
      <c r="BW186" s="407"/>
      <c r="BX186" s="407"/>
      <c r="BY186" s="407"/>
      <c r="BZ186" s="407"/>
      <c r="CA186" s="407"/>
      <c r="CB186" s="407"/>
      <c r="CC186" s="407"/>
      <c r="CD186" s="407"/>
      <c r="CE186" s="407"/>
      <c r="CG186" s="407"/>
      <c r="CH186" s="407"/>
      <c r="CI186" s="407"/>
      <c r="CJ186" s="407"/>
      <c r="CK186" s="407"/>
      <c r="CM186" s="407"/>
      <c r="CN186" s="407"/>
      <c r="CO186" s="407"/>
      <c r="CP186" s="407"/>
      <c r="CQ186" s="407"/>
      <c r="CS186" s="407"/>
      <c r="CT186" s="407"/>
      <c r="CU186" s="407"/>
      <c r="CV186" s="407"/>
      <c r="CW186" s="407"/>
      <c r="CY186" s="355"/>
      <c r="CZ186" s="355"/>
      <c r="DA186" s="355"/>
      <c r="DB186" s="355"/>
      <c r="DC186" s="355"/>
      <c r="DD186" s="355"/>
      <c r="DE186" s="355"/>
      <c r="DF186" s="355"/>
      <c r="DG186" s="355"/>
      <c r="DH186" s="355"/>
      <c r="DI186" s="355"/>
      <c r="DJ186" s="355"/>
      <c r="DK186" s="356"/>
      <c r="DL186" s="355"/>
      <c r="DM186" s="355"/>
      <c r="DO186" s="355"/>
      <c r="DP186" s="355"/>
      <c r="DQ186" s="355"/>
      <c r="DR186" s="355"/>
      <c r="DS186" s="355"/>
      <c r="DT186" s="355"/>
      <c r="DU186" s="355"/>
      <c r="DV186" s="355"/>
      <c r="DW186" s="355"/>
      <c r="DX186" s="355"/>
      <c r="DY186" s="355"/>
      <c r="DZ186" s="355"/>
      <c r="EA186" s="356"/>
      <c r="EB186" s="355"/>
      <c r="EC186" s="355"/>
      <c r="EE186" s="407"/>
      <c r="EF186" s="407"/>
      <c r="EG186" s="407"/>
      <c r="EH186" s="407"/>
      <c r="EI186" s="407"/>
      <c r="EK186" s="407"/>
      <c r="EL186" s="408"/>
      <c r="EM186" s="407"/>
      <c r="EN186" s="407"/>
      <c r="EO186" s="407"/>
      <c r="EP186" s="407"/>
      <c r="EQ186" s="407"/>
      <c r="ES186" s="407"/>
      <c r="ET186" s="407"/>
      <c r="EU186" s="407"/>
      <c r="EV186" s="407"/>
      <c r="EW186" s="407"/>
      <c r="EY186" s="407"/>
      <c r="EZ186" s="407"/>
      <c r="FA186" s="407"/>
      <c r="FB186" s="407"/>
      <c r="FC186" s="407"/>
    </row>
    <row r="187" spans="1:159" x14ac:dyDescent="0.25">
      <c r="A187" s="198"/>
      <c r="B187" s="355"/>
      <c r="C187" s="355"/>
      <c r="D187" s="355"/>
      <c r="E187" s="355"/>
      <c r="F187" s="355"/>
      <c r="G187" s="355"/>
      <c r="H187" s="355"/>
      <c r="I187" s="355"/>
      <c r="J187" s="355"/>
      <c r="K187" s="355"/>
      <c r="L187" s="355"/>
      <c r="M187" s="355"/>
      <c r="N187" s="355"/>
      <c r="O187" s="355"/>
      <c r="P187" s="355"/>
      <c r="Q187" s="355"/>
      <c r="AQ187" s="407"/>
      <c r="AR187" s="408"/>
      <c r="AS187" s="407"/>
      <c r="AT187" s="408"/>
      <c r="AU187" s="407"/>
      <c r="AV187" s="407"/>
      <c r="AW187" s="407"/>
      <c r="AX187" s="407"/>
      <c r="AY187" s="407"/>
      <c r="AZ187" s="407"/>
      <c r="BB187" s="407"/>
      <c r="BC187" s="407"/>
      <c r="BD187" s="407"/>
      <c r="BE187" s="407"/>
      <c r="BF187" s="407"/>
      <c r="BG187" s="407"/>
      <c r="BH187" s="407"/>
      <c r="BI187" s="407"/>
      <c r="BJ187" s="407"/>
      <c r="BK187" s="407"/>
      <c r="BM187" s="407"/>
      <c r="BN187" s="408"/>
      <c r="BO187" s="407"/>
      <c r="BP187" s="408"/>
      <c r="BQ187" s="407"/>
      <c r="BR187" s="407"/>
      <c r="BS187" s="407"/>
      <c r="BT187" s="407"/>
      <c r="BU187" s="407"/>
      <c r="BW187" s="407"/>
      <c r="BX187" s="407"/>
      <c r="BY187" s="407"/>
      <c r="BZ187" s="407"/>
      <c r="CA187" s="407"/>
      <c r="CB187" s="407"/>
      <c r="CC187" s="407"/>
      <c r="CD187" s="407"/>
      <c r="CE187" s="407"/>
      <c r="CG187" s="407"/>
      <c r="CH187" s="407"/>
      <c r="CI187" s="407"/>
      <c r="CJ187" s="407"/>
      <c r="CK187" s="407"/>
      <c r="CM187" s="407"/>
      <c r="CN187" s="407"/>
      <c r="CO187" s="407"/>
      <c r="CP187" s="407"/>
      <c r="CQ187" s="407"/>
      <c r="CS187" s="407"/>
      <c r="CT187" s="407"/>
      <c r="CU187" s="407"/>
      <c r="CV187" s="407"/>
      <c r="CW187" s="407"/>
      <c r="CY187" s="355"/>
      <c r="CZ187" s="355"/>
      <c r="DA187" s="355"/>
      <c r="DB187" s="355"/>
      <c r="DC187" s="355"/>
      <c r="DD187" s="355"/>
      <c r="DE187" s="355"/>
      <c r="DF187" s="355"/>
      <c r="DG187" s="355"/>
      <c r="DH187" s="355"/>
      <c r="DI187" s="355"/>
      <c r="DJ187" s="355"/>
      <c r="DK187" s="356"/>
      <c r="DL187" s="355"/>
      <c r="DM187" s="355"/>
      <c r="DO187" s="355"/>
      <c r="DP187" s="355"/>
      <c r="DQ187" s="355"/>
      <c r="DR187" s="355"/>
      <c r="DS187" s="355"/>
      <c r="DT187" s="355"/>
      <c r="DU187" s="355"/>
      <c r="DV187" s="355"/>
      <c r="DW187" s="355"/>
      <c r="DX187" s="355"/>
      <c r="DY187" s="355"/>
      <c r="DZ187" s="355"/>
      <c r="EA187" s="356"/>
      <c r="EB187" s="355"/>
      <c r="EC187" s="355"/>
      <c r="EE187" s="407"/>
      <c r="EF187" s="407"/>
      <c r="EG187" s="407"/>
      <c r="EH187" s="407"/>
      <c r="EI187" s="407"/>
      <c r="EK187" s="407"/>
      <c r="EL187" s="408"/>
      <c r="EM187" s="407"/>
      <c r="EN187" s="407"/>
      <c r="EO187" s="407"/>
      <c r="EP187" s="407"/>
      <c r="EQ187" s="407"/>
      <c r="ES187" s="407"/>
      <c r="ET187" s="407"/>
      <c r="EU187" s="407"/>
      <c r="EV187" s="407"/>
      <c r="EW187" s="407"/>
      <c r="EY187" s="407"/>
      <c r="EZ187" s="407"/>
      <c r="FA187" s="407"/>
      <c r="FB187" s="407"/>
      <c r="FC187" s="407"/>
    </row>
    <row r="188" spans="1:159" x14ac:dyDescent="0.25">
      <c r="A188" s="198"/>
      <c r="B188" s="355"/>
      <c r="C188" s="355"/>
      <c r="D188" s="355"/>
      <c r="E188" s="355"/>
      <c r="F188" s="355"/>
      <c r="G188" s="355"/>
      <c r="H188" s="355"/>
      <c r="I188" s="355"/>
      <c r="J188" s="355"/>
      <c r="K188" s="355"/>
      <c r="L188" s="355"/>
      <c r="M188" s="355"/>
      <c r="N188" s="355"/>
      <c r="O188" s="355"/>
      <c r="P188" s="355"/>
      <c r="Q188" s="355"/>
      <c r="AQ188" s="407"/>
      <c r="AR188" s="408"/>
      <c r="AS188" s="407"/>
      <c r="AT188" s="408"/>
      <c r="AU188" s="407"/>
      <c r="AV188" s="407"/>
      <c r="AW188" s="407"/>
      <c r="AX188" s="407"/>
      <c r="AY188" s="407"/>
      <c r="AZ188" s="407"/>
      <c r="BB188" s="407"/>
      <c r="BC188" s="407"/>
      <c r="BD188" s="407"/>
      <c r="BE188" s="407"/>
      <c r="BF188" s="407"/>
      <c r="BG188" s="407"/>
      <c r="BH188" s="407"/>
      <c r="BI188" s="407"/>
      <c r="BJ188" s="407"/>
      <c r="BK188" s="407"/>
      <c r="BM188" s="407"/>
      <c r="BN188" s="408"/>
      <c r="BO188" s="407"/>
      <c r="BP188" s="408"/>
      <c r="BQ188" s="407"/>
      <c r="BR188" s="407"/>
      <c r="BS188" s="407"/>
      <c r="BT188" s="407"/>
      <c r="BU188" s="407"/>
      <c r="BW188" s="407"/>
      <c r="BX188" s="407"/>
      <c r="BY188" s="407"/>
      <c r="BZ188" s="407"/>
      <c r="CA188" s="407"/>
      <c r="CB188" s="407"/>
      <c r="CC188" s="407"/>
      <c r="CD188" s="407"/>
      <c r="CE188" s="407"/>
      <c r="CG188" s="407"/>
      <c r="CH188" s="407"/>
      <c r="CI188" s="407"/>
      <c r="CJ188" s="407"/>
      <c r="CK188" s="407"/>
      <c r="CM188" s="407"/>
      <c r="CN188" s="407"/>
      <c r="CO188" s="407"/>
      <c r="CP188" s="407"/>
      <c r="CQ188" s="407"/>
      <c r="CS188" s="407"/>
      <c r="CT188" s="407"/>
      <c r="CU188" s="407"/>
      <c r="CV188" s="407"/>
      <c r="CW188" s="407"/>
      <c r="CY188" s="355"/>
      <c r="CZ188" s="355"/>
      <c r="DA188" s="355"/>
      <c r="DB188" s="355"/>
      <c r="DC188" s="355"/>
      <c r="DD188" s="355"/>
      <c r="DE188" s="355"/>
      <c r="DF188" s="355"/>
      <c r="DG188" s="355"/>
      <c r="DH188" s="355"/>
      <c r="DI188" s="355"/>
      <c r="DJ188" s="355"/>
      <c r="DK188" s="356"/>
      <c r="DL188" s="355"/>
      <c r="DM188" s="355"/>
      <c r="DO188" s="355"/>
      <c r="DP188" s="355"/>
      <c r="DQ188" s="355"/>
      <c r="DR188" s="355"/>
      <c r="DS188" s="355"/>
      <c r="DT188" s="355"/>
      <c r="DU188" s="355"/>
      <c r="DV188" s="355"/>
      <c r="DW188" s="355"/>
      <c r="DX188" s="355"/>
      <c r="DY188" s="355"/>
      <c r="DZ188" s="355"/>
      <c r="EA188" s="356"/>
      <c r="EB188" s="355"/>
      <c r="EC188" s="355"/>
      <c r="EE188" s="407"/>
      <c r="EF188" s="407"/>
      <c r="EG188" s="407"/>
      <c r="EH188" s="407"/>
      <c r="EI188" s="407"/>
      <c r="EK188" s="407"/>
      <c r="EL188" s="408"/>
      <c r="EM188" s="407"/>
      <c r="EN188" s="407"/>
      <c r="EO188" s="407"/>
      <c r="EP188" s="407"/>
      <c r="EQ188" s="407"/>
      <c r="ES188" s="407"/>
      <c r="ET188" s="407"/>
      <c r="EU188" s="407"/>
      <c r="EV188" s="407"/>
      <c r="EW188" s="407"/>
      <c r="EY188" s="407"/>
      <c r="EZ188" s="407"/>
      <c r="FA188" s="407"/>
      <c r="FB188" s="407"/>
      <c r="FC188" s="407"/>
    </row>
    <row r="189" spans="1:159" x14ac:dyDescent="0.25">
      <c r="A189" s="198"/>
      <c r="B189" s="355"/>
      <c r="C189" s="355"/>
      <c r="D189" s="355"/>
      <c r="E189" s="355"/>
      <c r="F189" s="355"/>
      <c r="G189" s="355"/>
      <c r="H189" s="355"/>
      <c r="I189" s="355"/>
      <c r="J189" s="355"/>
      <c r="K189" s="355"/>
      <c r="L189" s="355"/>
      <c r="M189" s="355"/>
      <c r="N189" s="355"/>
      <c r="O189" s="355"/>
      <c r="P189" s="355"/>
      <c r="Q189" s="355"/>
      <c r="AQ189" s="407"/>
      <c r="AR189" s="408"/>
      <c r="AS189" s="407"/>
      <c r="AT189" s="408"/>
      <c r="AU189" s="407"/>
      <c r="AV189" s="407"/>
      <c r="AW189" s="407"/>
      <c r="AX189" s="407"/>
      <c r="AY189" s="407"/>
      <c r="AZ189" s="407"/>
      <c r="BB189" s="407"/>
      <c r="BC189" s="407"/>
      <c r="BD189" s="407"/>
      <c r="BE189" s="407"/>
      <c r="BF189" s="407"/>
      <c r="BG189" s="407"/>
      <c r="BH189" s="407"/>
      <c r="BI189" s="407"/>
      <c r="BJ189" s="407"/>
      <c r="BK189" s="407"/>
      <c r="BM189" s="407"/>
      <c r="BN189" s="408"/>
      <c r="BO189" s="407"/>
      <c r="BP189" s="408"/>
      <c r="BQ189" s="407"/>
      <c r="BR189" s="407"/>
      <c r="BS189" s="407"/>
      <c r="BT189" s="407"/>
      <c r="BU189" s="407"/>
      <c r="BW189" s="407"/>
      <c r="BX189" s="407"/>
      <c r="BY189" s="407"/>
      <c r="BZ189" s="407"/>
      <c r="CA189" s="407"/>
      <c r="CB189" s="407"/>
      <c r="CC189" s="407"/>
      <c r="CD189" s="407"/>
      <c r="CE189" s="407"/>
      <c r="CG189" s="407"/>
      <c r="CH189" s="407"/>
      <c r="CI189" s="407"/>
      <c r="CJ189" s="407"/>
      <c r="CK189" s="407"/>
      <c r="CM189" s="407"/>
      <c r="CN189" s="407"/>
      <c r="CO189" s="407"/>
      <c r="CP189" s="407"/>
      <c r="CQ189" s="407"/>
      <c r="CS189" s="407"/>
      <c r="CT189" s="407"/>
      <c r="CU189" s="407"/>
      <c r="CV189" s="407"/>
      <c r="CW189" s="407"/>
      <c r="CY189" s="355"/>
      <c r="CZ189" s="355"/>
      <c r="DA189" s="355"/>
      <c r="DB189" s="355"/>
      <c r="DC189" s="355"/>
      <c r="DD189" s="355"/>
      <c r="DE189" s="355"/>
      <c r="DF189" s="355"/>
      <c r="DG189" s="355"/>
      <c r="DH189" s="355"/>
      <c r="DI189" s="355"/>
      <c r="DJ189" s="355"/>
      <c r="DK189" s="356"/>
      <c r="DL189" s="355"/>
      <c r="DM189" s="355"/>
      <c r="DO189" s="355"/>
      <c r="DP189" s="355"/>
      <c r="DQ189" s="355"/>
      <c r="DR189" s="355"/>
      <c r="DS189" s="355"/>
      <c r="DT189" s="355"/>
      <c r="DU189" s="355"/>
      <c r="DV189" s="355"/>
      <c r="DW189" s="355"/>
      <c r="DX189" s="355"/>
      <c r="DY189" s="355"/>
      <c r="DZ189" s="355"/>
      <c r="EA189" s="356"/>
      <c r="EB189" s="355"/>
      <c r="EC189" s="355"/>
      <c r="EE189" s="407"/>
      <c r="EF189" s="407"/>
      <c r="EG189" s="407"/>
      <c r="EH189" s="407"/>
      <c r="EI189" s="407"/>
      <c r="EK189" s="407"/>
      <c r="EL189" s="408"/>
      <c r="EM189" s="407"/>
      <c r="EN189" s="407"/>
      <c r="EO189" s="407"/>
      <c r="EP189" s="407"/>
      <c r="EQ189" s="407"/>
      <c r="ES189" s="407"/>
      <c r="ET189" s="407"/>
      <c r="EU189" s="407"/>
      <c r="EV189" s="407"/>
      <c r="EW189" s="407"/>
      <c r="EY189" s="407"/>
      <c r="EZ189" s="407"/>
      <c r="FA189" s="407"/>
      <c r="FB189" s="407"/>
      <c r="FC189" s="407"/>
    </row>
    <row r="190" spans="1:159" x14ac:dyDescent="0.25">
      <c r="A190" s="198"/>
      <c r="B190" s="355"/>
      <c r="C190" s="355"/>
      <c r="D190" s="355"/>
      <c r="E190" s="355"/>
      <c r="F190" s="355"/>
      <c r="G190" s="355"/>
      <c r="H190" s="355"/>
      <c r="I190" s="355"/>
      <c r="J190" s="355"/>
      <c r="K190" s="355"/>
      <c r="L190" s="355"/>
      <c r="M190" s="355"/>
      <c r="N190" s="355"/>
      <c r="O190" s="355"/>
      <c r="P190" s="355"/>
      <c r="Q190" s="355"/>
      <c r="AQ190" s="407"/>
      <c r="AR190" s="408"/>
      <c r="AS190" s="407"/>
      <c r="AT190" s="408"/>
      <c r="AU190" s="407"/>
      <c r="AV190" s="407"/>
      <c r="AW190" s="407"/>
      <c r="AX190" s="407"/>
      <c r="AY190" s="407"/>
      <c r="AZ190" s="407"/>
      <c r="BB190" s="407"/>
      <c r="BC190" s="407"/>
      <c r="BD190" s="407"/>
      <c r="BE190" s="407"/>
      <c r="BF190" s="407"/>
      <c r="BG190" s="407"/>
      <c r="BH190" s="407"/>
      <c r="BI190" s="407"/>
      <c r="BJ190" s="407"/>
      <c r="BK190" s="407"/>
      <c r="BM190" s="407"/>
      <c r="BN190" s="408"/>
      <c r="BO190" s="407"/>
      <c r="BP190" s="408"/>
      <c r="BQ190" s="407"/>
      <c r="BR190" s="407"/>
      <c r="BS190" s="407"/>
      <c r="BT190" s="407"/>
      <c r="BU190" s="407"/>
      <c r="BW190" s="407"/>
      <c r="BX190" s="407"/>
      <c r="BY190" s="407"/>
      <c r="BZ190" s="407"/>
      <c r="CA190" s="407"/>
      <c r="CB190" s="407"/>
      <c r="CC190" s="407"/>
      <c r="CD190" s="407"/>
      <c r="CE190" s="407"/>
      <c r="CG190" s="407"/>
      <c r="CH190" s="407"/>
      <c r="CI190" s="407"/>
      <c r="CJ190" s="407"/>
      <c r="CK190" s="407"/>
      <c r="CM190" s="407"/>
      <c r="CN190" s="407"/>
      <c r="CO190" s="407"/>
      <c r="CP190" s="407"/>
      <c r="CQ190" s="407"/>
      <c r="CS190" s="407"/>
      <c r="CT190" s="407"/>
      <c r="CU190" s="407"/>
      <c r="CV190" s="407"/>
      <c r="CW190" s="407"/>
      <c r="CY190" s="355"/>
      <c r="CZ190" s="355"/>
      <c r="DA190" s="355"/>
      <c r="DB190" s="355"/>
      <c r="DC190" s="355"/>
      <c r="DD190" s="355"/>
      <c r="DE190" s="355"/>
      <c r="DF190" s="355"/>
      <c r="DG190" s="355"/>
      <c r="DH190" s="355"/>
      <c r="DI190" s="355"/>
      <c r="DJ190" s="355"/>
      <c r="DK190" s="356"/>
      <c r="DL190" s="355"/>
      <c r="DM190" s="355"/>
      <c r="DO190" s="355"/>
      <c r="DP190" s="355"/>
      <c r="DQ190" s="355"/>
      <c r="DR190" s="355"/>
      <c r="DS190" s="355"/>
      <c r="DT190" s="355"/>
      <c r="DU190" s="355"/>
      <c r="DV190" s="355"/>
      <c r="DW190" s="355"/>
      <c r="DX190" s="355"/>
      <c r="DY190" s="355"/>
      <c r="DZ190" s="355"/>
      <c r="EA190" s="356"/>
      <c r="EB190" s="355"/>
      <c r="EC190" s="355"/>
      <c r="EE190" s="407"/>
      <c r="EF190" s="407"/>
      <c r="EG190" s="407"/>
      <c r="EH190" s="407"/>
      <c r="EI190" s="407"/>
      <c r="EK190" s="407"/>
      <c r="EL190" s="408"/>
      <c r="EM190" s="407"/>
      <c r="EN190" s="407"/>
      <c r="EO190" s="407"/>
      <c r="EP190" s="407"/>
      <c r="EQ190" s="407"/>
      <c r="ES190" s="407"/>
      <c r="ET190" s="407"/>
      <c r="EU190" s="407"/>
      <c r="EV190" s="407"/>
      <c r="EW190" s="407"/>
      <c r="EY190" s="407"/>
      <c r="EZ190" s="407"/>
      <c r="FA190" s="407"/>
      <c r="FB190" s="407"/>
      <c r="FC190" s="407"/>
    </row>
    <row r="191" spans="1:159" x14ac:dyDescent="0.25">
      <c r="A191" s="198"/>
      <c r="B191" s="355"/>
      <c r="C191" s="355"/>
      <c r="D191" s="355"/>
      <c r="E191" s="355"/>
      <c r="F191" s="355"/>
      <c r="G191" s="355"/>
      <c r="H191" s="355"/>
      <c r="I191" s="355"/>
      <c r="J191" s="355"/>
      <c r="K191" s="355"/>
      <c r="L191" s="355"/>
      <c r="M191" s="355"/>
      <c r="N191" s="355"/>
      <c r="O191" s="355"/>
      <c r="P191" s="355"/>
      <c r="Q191" s="355"/>
      <c r="AQ191" s="407"/>
      <c r="AR191" s="408"/>
      <c r="AS191" s="407"/>
      <c r="AT191" s="408"/>
      <c r="AU191" s="407"/>
      <c r="AV191" s="407"/>
      <c r="AW191" s="407"/>
      <c r="AX191" s="407"/>
      <c r="AY191" s="407"/>
      <c r="AZ191" s="407"/>
      <c r="BB191" s="407"/>
      <c r="BC191" s="407"/>
      <c r="BD191" s="407"/>
      <c r="BE191" s="407"/>
      <c r="BF191" s="407"/>
      <c r="BG191" s="407"/>
      <c r="BH191" s="407"/>
      <c r="BI191" s="407"/>
      <c r="BJ191" s="407"/>
      <c r="BK191" s="407"/>
      <c r="BM191" s="407"/>
      <c r="BN191" s="408"/>
      <c r="BO191" s="407"/>
      <c r="BP191" s="408"/>
      <c r="BQ191" s="407"/>
      <c r="BR191" s="407"/>
      <c r="BS191" s="407"/>
      <c r="BT191" s="407"/>
      <c r="BU191" s="407"/>
      <c r="BW191" s="407"/>
      <c r="BX191" s="407"/>
      <c r="BY191" s="407"/>
      <c r="BZ191" s="407"/>
      <c r="CA191" s="407"/>
      <c r="CB191" s="407"/>
      <c r="CC191" s="407"/>
      <c r="CD191" s="407"/>
      <c r="CE191" s="407"/>
      <c r="CG191" s="407"/>
      <c r="CH191" s="407"/>
      <c r="CI191" s="407"/>
      <c r="CJ191" s="407"/>
      <c r="CK191" s="407"/>
      <c r="CM191" s="407"/>
      <c r="CN191" s="407"/>
      <c r="CO191" s="407"/>
      <c r="CP191" s="407"/>
      <c r="CQ191" s="407"/>
      <c r="CS191" s="407"/>
      <c r="CT191" s="407"/>
      <c r="CU191" s="407"/>
      <c r="CV191" s="407"/>
      <c r="CW191" s="407"/>
      <c r="CY191" s="355"/>
      <c r="CZ191" s="355"/>
      <c r="DA191" s="355"/>
      <c r="DB191" s="355"/>
      <c r="DC191" s="355"/>
      <c r="DD191" s="355"/>
      <c r="DE191" s="355"/>
      <c r="DF191" s="355"/>
      <c r="DG191" s="355"/>
      <c r="DH191" s="355"/>
      <c r="DI191" s="355"/>
      <c r="DJ191" s="355"/>
      <c r="DK191" s="356"/>
      <c r="DL191" s="355"/>
      <c r="DM191" s="355"/>
      <c r="DO191" s="355"/>
      <c r="DP191" s="355"/>
      <c r="DQ191" s="355"/>
      <c r="DR191" s="355"/>
      <c r="DS191" s="355"/>
      <c r="DT191" s="355"/>
      <c r="DU191" s="355"/>
      <c r="DV191" s="355"/>
      <c r="DW191" s="355"/>
      <c r="DX191" s="355"/>
      <c r="DY191" s="355"/>
      <c r="DZ191" s="355"/>
      <c r="EA191" s="356"/>
      <c r="EB191" s="355"/>
      <c r="EC191" s="355"/>
      <c r="EE191" s="407"/>
      <c r="EF191" s="407"/>
      <c r="EG191" s="407"/>
      <c r="EH191" s="407"/>
      <c r="EI191" s="407"/>
      <c r="EK191" s="407"/>
      <c r="EL191" s="408"/>
      <c r="EM191" s="407"/>
      <c r="EN191" s="407"/>
      <c r="EO191" s="407"/>
      <c r="EP191" s="407"/>
      <c r="EQ191" s="407"/>
      <c r="ES191" s="407"/>
      <c r="ET191" s="407"/>
      <c r="EU191" s="407"/>
      <c r="EV191" s="407"/>
      <c r="EW191" s="407"/>
      <c r="EY191" s="407"/>
      <c r="EZ191" s="407"/>
      <c r="FA191" s="407"/>
      <c r="FB191" s="407"/>
      <c r="FC191" s="407"/>
    </row>
    <row r="192" spans="1:159" x14ac:dyDescent="0.25">
      <c r="A192" s="198"/>
      <c r="B192" s="355"/>
      <c r="C192" s="355"/>
      <c r="D192" s="355"/>
      <c r="E192" s="355"/>
      <c r="F192" s="355"/>
      <c r="G192" s="355"/>
      <c r="H192" s="355"/>
      <c r="I192" s="355"/>
      <c r="J192" s="355"/>
      <c r="K192" s="355"/>
      <c r="L192" s="355"/>
      <c r="M192" s="355"/>
      <c r="N192" s="355"/>
      <c r="O192" s="355"/>
      <c r="P192" s="355"/>
      <c r="Q192" s="355"/>
      <c r="AQ192" s="407"/>
      <c r="AR192" s="408"/>
      <c r="AS192" s="407"/>
      <c r="AT192" s="408"/>
      <c r="AU192" s="407"/>
      <c r="AV192" s="407"/>
      <c r="AW192" s="407"/>
      <c r="AX192" s="407"/>
      <c r="AY192" s="407"/>
      <c r="AZ192" s="407"/>
      <c r="BB192" s="407"/>
      <c r="BC192" s="407"/>
      <c r="BD192" s="407"/>
      <c r="BE192" s="407"/>
      <c r="BF192" s="407"/>
      <c r="BG192" s="407"/>
      <c r="BH192" s="407"/>
      <c r="BI192" s="407"/>
      <c r="BJ192" s="407"/>
      <c r="BK192" s="407"/>
      <c r="BM192" s="407"/>
      <c r="BN192" s="408"/>
      <c r="BO192" s="407"/>
      <c r="BP192" s="408"/>
      <c r="BQ192" s="407"/>
      <c r="BR192" s="407"/>
      <c r="BS192" s="407"/>
      <c r="BT192" s="407"/>
      <c r="BU192" s="407"/>
      <c r="BW192" s="407"/>
      <c r="BX192" s="407"/>
      <c r="BY192" s="407"/>
      <c r="BZ192" s="407"/>
      <c r="CA192" s="407"/>
      <c r="CB192" s="407"/>
      <c r="CC192" s="407"/>
      <c r="CD192" s="407"/>
      <c r="CE192" s="407"/>
      <c r="CG192" s="407"/>
      <c r="CH192" s="407"/>
      <c r="CI192" s="407"/>
      <c r="CJ192" s="407"/>
      <c r="CK192" s="407"/>
      <c r="CM192" s="407"/>
      <c r="CN192" s="407"/>
      <c r="CO192" s="407"/>
      <c r="CP192" s="407"/>
      <c r="CQ192" s="407"/>
      <c r="CS192" s="407"/>
      <c r="CT192" s="407"/>
      <c r="CU192" s="407"/>
      <c r="CV192" s="407"/>
      <c r="CW192" s="407"/>
      <c r="CY192" s="355"/>
      <c r="CZ192" s="355"/>
      <c r="DA192" s="355"/>
      <c r="DB192" s="355"/>
      <c r="DC192" s="355"/>
      <c r="DD192" s="355"/>
      <c r="DE192" s="355"/>
      <c r="DF192" s="355"/>
      <c r="DG192" s="355"/>
      <c r="DH192" s="355"/>
      <c r="DI192" s="355"/>
      <c r="DJ192" s="355"/>
      <c r="DK192" s="356"/>
      <c r="DL192" s="355"/>
      <c r="DM192" s="355"/>
      <c r="DO192" s="355"/>
      <c r="DP192" s="355"/>
      <c r="DQ192" s="355"/>
      <c r="DR192" s="355"/>
      <c r="DS192" s="355"/>
      <c r="DT192" s="355"/>
      <c r="DU192" s="355"/>
      <c r="DV192" s="355"/>
      <c r="DW192" s="355"/>
      <c r="DX192" s="355"/>
      <c r="DY192" s="355"/>
      <c r="DZ192" s="355"/>
      <c r="EA192" s="356"/>
      <c r="EB192" s="355"/>
      <c r="EC192" s="355"/>
      <c r="EE192" s="407"/>
      <c r="EF192" s="407"/>
      <c r="EG192" s="407"/>
      <c r="EH192" s="407"/>
      <c r="EI192" s="407"/>
      <c r="EK192" s="407"/>
      <c r="EL192" s="408"/>
      <c r="EM192" s="407"/>
      <c r="EN192" s="407"/>
      <c r="EO192" s="407"/>
      <c r="EP192" s="407"/>
      <c r="EQ192" s="407"/>
      <c r="ES192" s="407"/>
      <c r="ET192" s="407"/>
      <c r="EU192" s="407"/>
      <c r="EV192" s="407"/>
      <c r="EW192" s="407"/>
      <c r="EY192" s="407"/>
      <c r="EZ192" s="407"/>
      <c r="FA192" s="407"/>
      <c r="FB192" s="407"/>
      <c r="FC192" s="407"/>
    </row>
    <row r="193" spans="1:159" x14ac:dyDescent="0.25">
      <c r="A193" s="198"/>
      <c r="B193" s="355"/>
      <c r="C193" s="355"/>
      <c r="D193" s="355"/>
      <c r="E193" s="355"/>
      <c r="F193" s="355"/>
      <c r="G193" s="355"/>
      <c r="H193" s="355"/>
      <c r="I193" s="355"/>
      <c r="J193" s="355"/>
      <c r="K193" s="355"/>
      <c r="L193" s="355"/>
      <c r="M193" s="355"/>
      <c r="N193" s="355"/>
      <c r="O193" s="355"/>
      <c r="P193" s="355"/>
      <c r="Q193" s="355"/>
      <c r="AQ193" s="407"/>
      <c r="AR193" s="408"/>
      <c r="AS193" s="407"/>
      <c r="AT193" s="408"/>
      <c r="AU193" s="407"/>
      <c r="AV193" s="407"/>
      <c r="AW193" s="407"/>
      <c r="AX193" s="407"/>
      <c r="AY193" s="407"/>
      <c r="AZ193" s="407"/>
      <c r="BB193" s="407"/>
      <c r="BC193" s="407"/>
      <c r="BD193" s="407"/>
      <c r="BE193" s="407"/>
      <c r="BF193" s="407"/>
      <c r="BG193" s="407"/>
      <c r="BH193" s="407"/>
      <c r="BI193" s="407"/>
      <c r="BJ193" s="407"/>
      <c r="BK193" s="407"/>
      <c r="BM193" s="407"/>
      <c r="BN193" s="408"/>
      <c r="BO193" s="407"/>
      <c r="BP193" s="408"/>
      <c r="BQ193" s="407"/>
      <c r="BR193" s="407"/>
      <c r="BS193" s="407"/>
      <c r="BT193" s="407"/>
      <c r="BU193" s="407"/>
      <c r="BW193" s="407"/>
      <c r="BX193" s="407"/>
      <c r="BY193" s="407"/>
      <c r="BZ193" s="407"/>
      <c r="CA193" s="407"/>
      <c r="CB193" s="407"/>
      <c r="CC193" s="407"/>
      <c r="CD193" s="407"/>
      <c r="CE193" s="407"/>
      <c r="CG193" s="407"/>
      <c r="CH193" s="407"/>
      <c r="CI193" s="407"/>
      <c r="CJ193" s="407"/>
      <c r="CK193" s="407"/>
      <c r="CM193" s="407"/>
      <c r="CN193" s="407"/>
      <c r="CO193" s="407"/>
      <c r="CP193" s="407"/>
      <c r="CQ193" s="407"/>
      <c r="CS193" s="407"/>
      <c r="CT193" s="407"/>
      <c r="CU193" s="407"/>
      <c r="CV193" s="407"/>
      <c r="CW193" s="407"/>
      <c r="CY193" s="355"/>
      <c r="CZ193" s="355"/>
      <c r="DA193" s="355"/>
      <c r="DB193" s="355"/>
      <c r="DC193" s="355"/>
      <c r="DD193" s="355"/>
      <c r="DE193" s="355"/>
      <c r="DF193" s="355"/>
      <c r="DG193" s="355"/>
      <c r="DH193" s="355"/>
      <c r="DI193" s="355"/>
      <c r="DJ193" s="355"/>
      <c r="DK193" s="356"/>
      <c r="DL193" s="355"/>
      <c r="DM193" s="355"/>
      <c r="DO193" s="355"/>
      <c r="DP193" s="355"/>
      <c r="DQ193" s="355"/>
      <c r="DR193" s="355"/>
      <c r="DS193" s="355"/>
      <c r="DT193" s="355"/>
      <c r="DU193" s="355"/>
      <c r="DV193" s="355"/>
      <c r="DW193" s="355"/>
      <c r="DX193" s="355"/>
      <c r="DY193" s="355"/>
      <c r="DZ193" s="355"/>
      <c r="EA193" s="356"/>
      <c r="EB193" s="355"/>
      <c r="EC193" s="355"/>
      <c r="EE193" s="407"/>
      <c r="EF193" s="407"/>
      <c r="EG193" s="407"/>
      <c r="EH193" s="407"/>
      <c r="EI193" s="407"/>
      <c r="EK193" s="407"/>
      <c r="EL193" s="408"/>
      <c r="EM193" s="407"/>
      <c r="EN193" s="407"/>
      <c r="EO193" s="407"/>
      <c r="EP193" s="407"/>
      <c r="EQ193" s="407"/>
      <c r="ES193" s="407"/>
      <c r="ET193" s="407"/>
      <c r="EU193" s="407"/>
      <c r="EV193" s="407"/>
      <c r="EW193" s="407"/>
      <c r="EY193" s="407"/>
      <c r="EZ193" s="407"/>
      <c r="FA193" s="407"/>
      <c r="FB193" s="407"/>
      <c r="FC193" s="407"/>
    </row>
    <row r="194" spans="1:159" x14ac:dyDescent="0.25">
      <c r="A194" s="198"/>
      <c r="B194" s="355"/>
      <c r="C194" s="355"/>
      <c r="D194" s="355"/>
      <c r="E194" s="355"/>
      <c r="F194" s="355"/>
      <c r="G194" s="355"/>
      <c r="H194" s="355"/>
      <c r="I194" s="355"/>
      <c r="J194" s="355"/>
      <c r="K194" s="355"/>
      <c r="L194" s="355"/>
      <c r="M194" s="355"/>
      <c r="N194" s="355"/>
      <c r="O194" s="355"/>
      <c r="P194" s="355"/>
      <c r="Q194" s="355"/>
      <c r="AQ194" s="407"/>
      <c r="AR194" s="408"/>
      <c r="AS194" s="407"/>
      <c r="AT194" s="408"/>
      <c r="AU194" s="407"/>
      <c r="AV194" s="407"/>
      <c r="AW194" s="407"/>
      <c r="AX194" s="407"/>
      <c r="AY194" s="407"/>
      <c r="AZ194" s="407"/>
      <c r="BB194" s="407"/>
      <c r="BC194" s="407"/>
      <c r="BD194" s="407"/>
      <c r="BE194" s="407"/>
      <c r="BF194" s="407"/>
      <c r="BG194" s="407"/>
      <c r="BH194" s="407"/>
      <c r="BI194" s="407"/>
      <c r="BJ194" s="407"/>
      <c r="BK194" s="407"/>
      <c r="BM194" s="407"/>
      <c r="BN194" s="408"/>
      <c r="BO194" s="407"/>
      <c r="BP194" s="408"/>
      <c r="BQ194" s="407"/>
      <c r="BR194" s="407"/>
      <c r="BS194" s="407"/>
      <c r="BT194" s="407"/>
      <c r="BU194" s="407"/>
      <c r="BW194" s="407"/>
      <c r="BX194" s="407"/>
      <c r="BY194" s="407"/>
      <c r="BZ194" s="407"/>
      <c r="CA194" s="407"/>
      <c r="CB194" s="407"/>
      <c r="CC194" s="407"/>
      <c r="CD194" s="407"/>
      <c r="CE194" s="407"/>
      <c r="CG194" s="407"/>
      <c r="CH194" s="407"/>
      <c r="CI194" s="407"/>
      <c r="CJ194" s="407"/>
      <c r="CK194" s="407"/>
      <c r="CM194" s="407"/>
      <c r="CN194" s="407"/>
      <c r="CO194" s="407"/>
      <c r="CP194" s="407"/>
      <c r="CQ194" s="407"/>
      <c r="CS194" s="407"/>
      <c r="CT194" s="407"/>
      <c r="CU194" s="407"/>
      <c r="CV194" s="407"/>
      <c r="CW194" s="407"/>
      <c r="CY194" s="355"/>
      <c r="CZ194" s="355"/>
      <c r="DA194" s="355"/>
      <c r="DB194" s="355"/>
      <c r="DC194" s="355"/>
      <c r="DD194" s="355"/>
      <c r="DE194" s="355"/>
      <c r="DF194" s="355"/>
      <c r="DG194" s="355"/>
      <c r="DH194" s="355"/>
      <c r="DI194" s="355"/>
      <c r="DJ194" s="355"/>
      <c r="DK194" s="356"/>
      <c r="DL194" s="355"/>
      <c r="DM194" s="355"/>
      <c r="DO194" s="355"/>
      <c r="DP194" s="355"/>
      <c r="DQ194" s="355"/>
      <c r="DR194" s="355"/>
      <c r="DS194" s="355"/>
      <c r="DT194" s="355"/>
      <c r="DU194" s="355"/>
      <c r="DV194" s="355"/>
      <c r="DW194" s="355"/>
      <c r="DX194" s="355"/>
      <c r="DY194" s="355"/>
      <c r="DZ194" s="355"/>
      <c r="EA194" s="356"/>
      <c r="EB194" s="355"/>
      <c r="EC194" s="355"/>
      <c r="EE194" s="407"/>
      <c r="EF194" s="407"/>
      <c r="EG194" s="407"/>
      <c r="EH194" s="407"/>
      <c r="EI194" s="407"/>
      <c r="EK194" s="407"/>
      <c r="EL194" s="408"/>
      <c r="EM194" s="407"/>
      <c r="EN194" s="407"/>
      <c r="EO194" s="407"/>
      <c r="EP194" s="407"/>
      <c r="EQ194" s="407"/>
      <c r="ES194" s="407"/>
      <c r="ET194" s="407"/>
      <c r="EU194" s="407"/>
      <c r="EV194" s="407"/>
      <c r="EW194" s="407"/>
      <c r="EY194" s="407"/>
      <c r="EZ194" s="407"/>
      <c r="FA194" s="407"/>
      <c r="FB194" s="407"/>
      <c r="FC194" s="407"/>
    </row>
    <row r="195" spans="1:159" x14ac:dyDescent="0.25">
      <c r="A195" s="198"/>
      <c r="B195" s="355"/>
      <c r="C195" s="355"/>
      <c r="D195" s="355"/>
      <c r="E195" s="355"/>
      <c r="F195" s="355"/>
      <c r="G195" s="355"/>
      <c r="H195" s="355"/>
      <c r="I195" s="355"/>
      <c r="J195" s="355"/>
      <c r="K195" s="355"/>
      <c r="L195" s="355"/>
      <c r="M195" s="355"/>
      <c r="N195" s="355"/>
      <c r="O195" s="355"/>
      <c r="P195" s="355"/>
      <c r="Q195" s="355"/>
      <c r="AQ195" s="407"/>
      <c r="AR195" s="408"/>
      <c r="AS195" s="407"/>
      <c r="AT195" s="408"/>
      <c r="AU195" s="407"/>
      <c r="AV195" s="407"/>
      <c r="AW195" s="407"/>
      <c r="AX195" s="407"/>
      <c r="AY195" s="407"/>
      <c r="AZ195" s="407"/>
      <c r="BB195" s="407"/>
      <c r="BC195" s="407"/>
      <c r="BD195" s="407"/>
      <c r="BE195" s="407"/>
      <c r="BF195" s="407"/>
      <c r="BG195" s="407"/>
      <c r="BH195" s="407"/>
      <c r="BI195" s="407"/>
      <c r="BJ195" s="407"/>
      <c r="BK195" s="407"/>
      <c r="BM195" s="407"/>
      <c r="BN195" s="408"/>
      <c r="BO195" s="407"/>
      <c r="BP195" s="408"/>
      <c r="BQ195" s="407"/>
      <c r="BR195" s="407"/>
      <c r="BS195" s="407"/>
      <c r="BT195" s="407"/>
      <c r="BU195" s="407"/>
      <c r="BW195" s="407"/>
      <c r="BX195" s="407"/>
      <c r="BY195" s="407"/>
      <c r="BZ195" s="407"/>
      <c r="CA195" s="407"/>
      <c r="CB195" s="407"/>
      <c r="CC195" s="407"/>
      <c r="CD195" s="407"/>
      <c r="CE195" s="407"/>
      <c r="CG195" s="407"/>
      <c r="CH195" s="407"/>
      <c r="CI195" s="407"/>
      <c r="CJ195" s="407"/>
      <c r="CK195" s="407"/>
      <c r="CM195" s="407"/>
      <c r="CN195" s="407"/>
      <c r="CO195" s="407"/>
      <c r="CP195" s="407"/>
      <c r="CQ195" s="407"/>
      <c r="CS195" s="407"/>
      <c r="CT195" s="407"/>
      <c r="CU195" s="407"/>
      <c r="CV195" s="407"/>
      <c r="CW195" s="407"/>
      <c r="CY195" s="355"/>
      <c r="CZ195" s="355"/>
      <c r="DA195" s="355"/>
      <c r="DB195" s="355"/>
      <c r="DC195" s="355"/>
      <c r="DD195" s="355"/>
      <c r="DE195" s="355"/>
      <c r="DF195" s="355"/>
      <c r="DG195" s="355"/>
      <c r="DH195" s="355"/>
      <c r="DI195" s="355"/>
      <c r="DJ195" s="355"/>
      <c r="DK195" s="356"/>
      <c r="DL195" s="355"/>
      <c r="DM195" s="355"/>
      <c r="DO195" s="355"/>
      <c r="DP195" s="355"/>
      <c r="DQ195" s="355"/>
      <c r="DR195" s="355"/>
      <c r="DS195" s="355"/>
      <c r="DT195" s="355"/>
      <c r="DU195" s="355"/>
      <c r="DV195" s="355"/>
      <c r="DW195" s="355"/>
      <c r="DX195" s="355"/>
      <c r="DY195" s="355"/>
      <c r="DZ195" s="355"/>
      <c r="EA195" s="356"/>
      <c r="EB195" s="355"/>
      <c r="EC195" s="355"/>
      <c r="EE195" s="407"/>
      <c r="EF195" s="407"/>
      <c r="EG195" s="407"/>
      <c r="EH195" s="407"/>
      <c r="EI195" s="407"/>
      <c r="EK195" s="407"/>
      <c r="EL195" s="408"/>
      <c r="EM195" s="407"/>
      <c r="EN195" s="407"/>
      <c r="EO195" s="407"/>
      <c r="EP195" s="407"/>
      <c r="EQ195" s="407"/>
      <c r="ES195" s="407"/>
      <c r="ET195" s="407"/>
      <c r="EU195" s="407"/>
      <c r="EV195" s="407"/>
      <c r="EW195" s="407"/>
      <c r="EY195" s="407"/>
      <c r="EZ195" s="407"/>
      <c r="FA195" s="407"/>
      <c r="FB195" s="407"/>
      <c r="FC195" s="407"/>
    </row>
    <row r="196" spans="1:159" x14ac:dyDescent="0.25">
      <c r="A196" s="198"/>
      <c r="B196" s="355"/>
      <c r="C196" s="355"/>
      <c r="D196" s="355"/>
      <c r="E196" s="355"/>
      <c r="F196" s="355"/>
      <c r="G196" s="355"/>
      <c r="H196" s="355"/>
      <c r="I196" s="355"/>
      <c r="J196" s="355"/>
      <c r="K196" s="355"/>
      <c r="L196" s="355"/>
      <c r="M196" s="355"/>
      <c r="N196" s="355"/>
      <c r="O196" s="355"/>
      <c r="P196" s="355"/>
      <c r="Q196" s="355"/>
      <c r="AQ196" s="407"/>
      <c r="AR196" s="408"/>
      <c r="AS196" s="407"/>
      <c r="AT196" s="408"/>
      <c r="AU196" s="407"/>
      <c r="AV196" s="407"/>
      <c r="AW196" s="407"/>
      <c r="AX196" s="407"/>
      <c r="AY196" s="407"/>
      <c r="AZ196" s="407"/>
      <c r="BB196" s="407"/>
      <c r="BC196" s="407"/>
      <c r="BD196" s="407"/>
      <c r="BE196" s="407"/>
      <c r="BF196" s="407"/>
      <c r="BG196" s="407"/>
      <c r="BH196" s="407"/>
      <c r="BI196" s="407"/>
      <c r="BJ196" s="407"/>
      <c r="BK196" s="407"/>
      <c r="BM196" s="407"/>
      <c r="BN196" s="408"/>
      <c r="BO196" s="407"/>
      <c r="BP196" s="408"/>
      <c r="BQ196" s="407"/>
      <c r="BR196" s="407"/>
      <c r="BS196" s="407"/>
      <c r="BT196" s="407"/>
      <c r="BU196" s="407"/>
      <c r="BW196" s="407"/>
      <c r="BX196" s="407"/>
      <c r="BY196" s="407"/>
      <c r="BZ196" s="407"/>
      <c r="CA196" s="407"/>
      <c r="CB196" s="407"/>
      <c r="CC196" s="407"/>
      <c r="CD196" s="407"/>
      <c r="CE196" s="407"/>
      <c r="CG196" s="407"/>
      <c r="CH196" s="407"/>
      <c r="CI196" s="407"/>
      <c r="CJ196" s="407"/>
      <c r="CK196" s="407"/>
      <c r="CM196" s="407"/>
      <c r="CN196" s="407"/>
      <c r="CO196" s="407"/>
      <c r="CP196" s="407"/>
      <c r="CQ196" s="407"/>
      <c r="CS196" s="407"/>
      <c r="CT196" s="407"/>
      <c r="CU196" s="407"/>
      <c r="CV196" s="407"/>
      <c r="CW196" s="407"/>
      <c r="CY196" s="355"/>
      <c r="CZ196" s="355"/>
      <c r="DA196" s="355"/>
      <c r="DB196" s="355"/>
      <c r="DC196" s="355"/>
      <c r="DD196" s="355"/>
      <c r="DE196" s="355"/>
      <c r="DF196" s="355"/>
      <c r="DG196" s="355"/>
      <c r="DH196" s="355"/>
      <c r="DI196" s="355"/>
      <c r="DJ196" s="355"/>
      <c r="DK196" s="356"/>
      <c r="DL196" s="355"/>
      <c r="DM196" s="355"/>
      <c r="DO196" s="355"/>
      <c r="DP196" s="355"/>
      <c r="DQ196" s="355"/>
      <c r="DR196" s="355"/>
      <c r="DS196" s="355"/>
      <c r="DT196" s="355"/>
      <c r="DU196" s="355"/>
      <c r="DV196" s="355"/>
      <c r="DW196" s="355"/>
      <c r="DX196" s="355"/>
      <c r="DY196" s="355"/>
      <c r="DZ196" s="355"/>
      <c r="EA196" s="356"/>
      <c r="EB196" s="355"/>
      <c r="EC196" s="355"/>
      <c r="EE196" s="407"/>
      <c r="EF196" s="407"/>
      <c r="EG196" s="407"/>
      <c r="EH196" s="407"/>
      <c r="EI196" s="407"/>
      <c r="EK196" s="407"/>
      <c r="EL196" s="408"/>
      <c r="EM196" s="407"/>
      <c r="EN196" s="407"/>
      <c r="EO196" s="407"/>
      <c r="EP196" s="407"/>
      <c r="EQ196" s="407"/>
      <c r="ES196" s="407"/>
      <c r="ET196" s="407"/>
      <c r="EU196" s="407"/>
      <c r="EV196" s="407"/>
      <c r="EW196" s="407"/>
      <c r="EY196" s="407"/>
      <c r="EZ196" s="407"/>
      <c r="FA196" s="407"/>
      <c r="FB196" s="407"/>
      <c r="FC196" s="407"/>
    </row>
    <row r="197" spans="1:159" x14ac:dyDescent="0.25">
      <c r="A197" s="198"/>
      <c r="B197" s="355"/>
      <c r="C197" s="355"/>
      <c r="D197" s="355"/>
      <c r="E197" s="355"/>
      <c r="F197" s="355"/>
      <c r="G197" s="355"/>
      <c r="H197" s="355"/>
      <c r="I197" s="355"/>
      <c r="J197" s="355"/>
      <c r="K197" s="355"/>
      <c r="L197" s="355"/>
      <c r="M197" s="355"/>
      <c r="N197" s="355"/>
      <c r="O197" s="355"/>
      <c r="P197" s="355"/>
      <c r="Q197" s="355"/>
      <c r="AQ197" s="407"/>
      <c r="AR197" s="408"/>
      <c r="AS197" s="407"/>
      <c r="AT197" s="408"/>
      <c r="AU197" s="407"/>
      <c r="AV197" s="407"/>
      <c r="AW197" s="407"/>
      <c r="AX197" s="407"/>
      <c r="AY197" s="407"/>
      <c r="AZ197" s="407"/>
      <c r="BB197" s="407"/>
      <c r="BC197" s="407"/>
      <c r="BD197" s="407"/>
      <c r="BE197" s="407"/>
      <c r="BF197" s="407"/>
      <c r="BG197" s="407"/>
      <c r="BH197" s="407"/>
      <c r="BI197" s="407"/>
      <c r="BJ197" s="407"/>
      <c r="BK197" s="407"/>
      <c r="BM197" s="407"/>
      <c r="BN197" s="408"/>
      <c r="BO197" s="407"/>
      <c r="BP197" s="408"/>
      <c r="BQ197" s="407"/>
      <c r="BR197" s="407"/>
      <c r="BS197" s="407"/>
      <c r="BT197" s="407"/>
      <c r="BU197" s="407"/>
      <c r="BW197" s="407"/>
      <c r="BX197" s="407"/>
      <c r="BY197" s="407"/>
      <c r="BZ197" s="407"/>
      <c r="CA197" s="407"/>
      <c r="CB197" s="407"/>
      <c r="CC197" s="407"/>
      <c r="CD197" s="407"/>
      <c r="CE197" s="407"/>
      <c r="CG197" s="407"/>
      <c r="CH197" s="407"/>
      <c r="CI197" s="407"/>
      <c r="CJ197" s="407"/>
      <c r="CK197" s="407"/>
      <c r="CM197" s="407"/>
      <c r="CN197" s="407"/>
      <c r="CO197" s="407"/>
      <c r="CP197" s="407"/>
      <c r="CQ197" s="407"/>
      <c r="CS197" s="407"/>
      <c r="CT197" s="407"/>
      <c r="CU197" s="407"/>
      <c r="CV197" s="407"/>
      <c r="CW197" s="407"/>
      <c r="CY197" s="355"/>
      <c r="CZ197" s="355"/>
      <c r="DA197" s="355"/>
      <c r="DB197" s="355"/>
      <c r="DC197" s="355"/>
      <c r="DD197" s="355"/>
      <c r="DE197" s="355"/>
      <c r="DF197" s="355"/>
      <c r="DG197" s="355"/>
      <c r="DH197" s="355"/>
      <c r="DI197" s="355"/>
      <c r="DJ197" s="355"/>
      <c r="DK197" s="356"/>
      <c r="DL197" s="355"/>
      <c r="DM197" s="355"/>
      <c r="DO197" s="355"/>
      <c r="DP197" s="355"/>
      <c r="DQ197" s="355"/>
      <c r="DR197" s="355"/>
      <c r="DS197" s="355"/>
      <c r="DT197" s="355"/>
      <c r="DU197" s="355"/>
      <c r="DV197" s="355"/>
      <c r="DW197" s="355"/>
      <c r="DX197" s="355"/>
      <c r="DY197" s="355"/>
      <c r="DZ197" s="355"/>
      <c r="EA197" s="356"/>
      <c r="EB197" s="355"/>
      <c r="EC197" s="355"/>
      <c r="EE197" s="407"/>
      <c r="EF197" s="407"/>
      <c r="EG197" s="407"/>
      <c r="EH197" s="407"/>
      <c r="EI197" s="407"/>
      <c r="EK197" s="407"/>
      <c r="EL197" s="408"/>
      <c r="EM197" s="407"/>
      <c r="EN197" s="407"/>
      <c r="EO197" s="407"/>
      <c r="EP197" s="407"/>
      <c r="EQ197" s="407"/>
      <c r="ES197" s="407"/>
      <c r="ET197" s="407"/>
      <c r="EU197" s="407"/>
      <c r="EV197" s="407"/>
      <c r="EW197" s="407"/>
      <c r="EY197" s="407"/>
      <c r="EZ197" s="407"/>
      <c r="FA197" s="407"/>
      <c r="FB197" s="407"/>
      <c r="FC197" s="407"/>
    </row>
    <row r="198" spans="1:159" x14ac:dyDescent="0.25">
      <c r="A198" s="198"/>
      <c r="B198" s="355"/>
      <c r="C198" s="355"/>
      <c r="D198" s="355"/>
      <c r="E198" s="355"/>
      <c r="F198" s="355"/>
      <c r="G198" s="355"/>
      <c r="H198" s="355"/>
      <c r="I198" s="355"/>
      <c r="J198" s="355"/>
      <c r="K198" s="355"/>
      <c r="L198" s="355"/>
      <c r="M198" s="355"/>
      <c r="N198" s="355"/>
      <c r="O198" s="355"/>
      <c r="P198" s="355"/>
      <c r="Q198" s="355"/>
      <c r="AQ198" s="407"/>
      <c r="AR198" s="408"/>
      <c r="AS198" s="407"/>
      <c r="AT198" s="408"/>
      <c r="AU198" s="407"/>
      <c r="AV198" s="407"/>
      <c r="AW198" s="407"/>
      <c r="AX198" s="407"/>
      <c r="AY198" s="407"/>
      <c r="AZ198" s="407"/>
      <c r="BB198" s="407"/>
      <c r="BC198" s="407"/>
      <c r="BD198" s="407"/>
      <c r="BE198" s="407"/>
      <c r="BF198" s="407"/>
      <c r="BG198" s="407"/>
      <c r="BH198" s="407"/>
      <c r="BI198" s="407"/>
      <c r="BJ198" s="407"/>
      <c r="BK198" s="407"/>
      <c r="BM198" s="407"/>
      <c r="BN198" s="408"/>
      <c r="BO198" s="407"/>
      <c r="BP198" s="408"/>
      <c r="BQ198" s="407"/>
      <c r="BR198" s="407"/>
      <c r="BS198" s="407"/>
      <c r="BT198" s="407"/>
      <c r="BU198" s="407"/>
      <c r="BW198" s="407"/>
      <c r="BX198" s="407"/>
      <c r="BY198" s="407"/>
      <c r="BZ198" s="407"/>
      <c r="CA198" s="407"/>
      <c r="CB198" s="407"/>
      <c r="CC198" s="407"/>
      <c r="CD198" s="407"/>
      <c r="CE198" s="407"/>
      <c r="CG198" s="407"/>
      <c r="CH198" s="407"/>
      <c r="CI198" s="407"/>
      <c r="CJ198" s="407"/>
      <c r="CK198" s="407"/>
      <c r="CM198" s="407"/>
      <c r="CN198" s="407"/>
      <c r="CO198" s="407"/>
      <c r="CP198" s="407"/>
      <c r="CQ198" s="407"/>
      <c r="CS198" s="407"/>
      <c r="CT198" s="407"/>
      <c r="CU198" s="407"/>
      <c r="CV198" s="407"/>
      <c r="CW198" s="407"/>
      <c r="CY198" s="355"/>
      <c r="CZ198" s="355"/>
      <c r="DA198" s="355"/>
      <c r="DB198" s="355"/>
      <c r="DC198" s="355"/>
      <c r="DD198" s="355"/>
      <c r="DE198" s="355"/>
      <c r="DF198" s="355"/>
      <c r="DG198" s="355"/>
      <c r="DH198" s="355"/>
      <c r="DI198" s="355"/>
      <c r="DJ198" s="355"/>
      <c r="DK198" s="356"/>
      <c r="DL198" s="355"/>
      <c r="DM198" s="355"/>
      <c r="DO198" s="355"/>
      <c r="DP198" s="355"/>
      <c r="DQ198" s="355"/>
      <c r="DR198" s="355"/>
      <c r="DS198" s="355"/>
      <c r="DT198" s="355"/>
      <c r="DU198" s="355"/>
      <c r="DV198" s="355"/>
      <c r="DW198" s="355"/>
      <c r="DX198" s="355"/>
      <c r="DY198" s="355"/>
      <c r="DZ198" s="355"/>
      <c r="EA198" s="356"/>
      <c r="EB198" s="355"/>
      <c r="EC198" s="355"/>
      <c r="EE198" s="407"/>
      <c r="EF198" s="407"/>
      <c r="EG198" s="407"/>
      <c r="EH198" s="407"/>
      <c r="EI198" s="407"/>
      <c r="EK198" s="407"/>
      <c r="EL198" s="408"/>
      <c r="EM198" s="407"/>
      <c r="EN198" s="407"/>
      <c r="EO198" s="407"/>
      <c r="EP198" s="407"/>
      <c r="EQ198" s="407"/>
      <c r="ES198" s="407"/>
      <c r="ET198" s="407"/>
      <c r="EU198" s="407"/>
      <c r="EV198" s="407"/>
      <c r="EW198" s="407"/>
      <c r="EY198" s="407"/>
      <c r="EZ198" s="407"/>
      <c r="FA198" s="407"/>
      <c r="FB198" s="407"/>
      <c r="FC198" s="407"/>
    </row>
    <row r="199" spans="1:159" x14ac:dyDescent="0.25">
      <c r="A199" s="198"/>
      <c r="B199" s="355"/>
      <c r="C199" s="355"/>
      <c r="D199" s="355"/>
      <c r="E199" s="355"/>
      <c r="F199" s="355"/>
      <c r="G199" s="355"/>
      <c r="H199" s="355"/>
      <c r="I199" s="355"/>
      <c r="J199" s="355"/>
      <c r="K199" s="355"/>
      <c r="L199" s="355"/>
      <c r="M199" s="355"/>
      <c r="N199" s="355"/>
      <c r="O199" s="355"/>
      <c r="P199" s="355"/>
      <c r="Q199" s="355"/>
      <c r="AQ199" s="407"/>
      <c r="AR199" s="408"/>
      <c r="AS199" s="407"/>
      <c r="AT199" s="408"/>
      <c r="AU199" s="407"/>
      <c r="AV199" s="407"/>
      <c r="AW199" s="407"/>
      <c r="AX199" s="407"/>
      <c r="AY199" s="407"/>
      <c r="AZ199" s="407"/>
      <c r="BB199" s="407"/>
      <c r="BC199" s="407"/>
      <c r="BD199" s="407"/>
      <c r="BE199" s="407"/>
      <c r="BF199" s="407"/>
      <c r="BG199" s="407"/>
      <c r="BH199" s="407"/>
      <c r="BI199" s="407"/>
      <c r="BJ199" s="407"/>
      <c r="BK199" s="407"/>
      <c r="BM199" s="407"/>
      <c r="BN199" s="408"/>
      <c r="BO199" s="407"/>
      <c r="BP199" s="408"/>
      <c r="BQ199" s="407"/>
      <c r="BR199" s="407"/>
      <c r="BS199" s="407"/>
      <c r="BT199" s="407"/>
      <c r="BU199" s="407"/>
      <c r="BW199" s="407"/>
      <c r="BX199" s="407"/>
      <c r="BY199" s="407"/>
      <c r="BZ199" s="407"/>
      <c r="CA199" s="407"/>
      <c r="CB199" s="407"/>
      <c r="CC199" s="407"/>
      <c r="CD199" s="407"/>
      <c r="CE199" s="407"/>
      <c r="CG199" s="407"/>
      <c r="CH199" s="407"/>
      <c r="CI199" s="407"/>
      <c r="CJ199" s="407"/>
      <c r="CK199" s="407"/>
      <c r="CM199" s="407"/>
      <c r="CN199" s="407"/>
      <c r="CO199" s="407"/>
      <c r="CP199" s="407"/>
      <c r="CQ199" s="407"/>
      <c r="CS199" s="407"/>
      <c r="CT199" s="407"/>
      <c r="CU199" s="407"/>
      <c r="CV199" s="407"/>
      <c r="CW199" s="407"/>
      <c r="CY199" s="355"/>
      <c r="CZ199" s="355"/>
      <c r="DA199" s="355"/>
      <c r="DB199" s="355"/>
      <c r="DC199" s="355"/>
      <c r="DD199" s="355"/>
      <c r="DE199" s="355"/>
      <c r="DF199" s="355"/>
      <c r="DG199" s="355"/>
      <c r="DH199" s="355"/>
      <c r="DI199" s="355"/>
      <c r="DJ199" s="355"/>
      <c r="DK199" s="356"/>
      <c r="DL199" s="355"/>
      <c r="DM199" s="355"/>
      <c r="DO199" s="355"/>
      <c r="DP199" s="355"/>
      <c r="DQ199" s="355"/>
      <c r="DR199" s="355"/>
      <c r="DS199" s="355"/>
      <c r="DT199" s="355"/>
      <c r="DU199" s="355"/>
      <c r="DV199" s="355"/>
      <c r="DW199" s="355"/>
      <c r="DX199" s="355"/>
      <c r="DY199" s="355"/>
      <c r="DZ199" s="355"/>
      <c r="EA199" s="356"/>
      <c r="EB199" s="355"/>
      <c r="EC199" s="355"/>
      <c r="EE199" s="407"/>
      <c r="EF199" s="407"/>
      <c r="EG199" s="407"/>
      <c r="EH199" s="407"/>
      <c r="EI199" s="407"/>
      <c r="EK199" s="407"/>
      <c r="EL199" s="408"/>
      <c r="EM199" s="407"/>
      <c r="EN199" s="407"/>
      <c r="EO199" s="407"/>
      <c r="EP199" s="407"/>
      <c r="EQ199" s="407"/>
      <c r="ES199" s="407"/>
      <c r="ET199" s="407"/>
      <c r="EU199" s="407"/>
      <c r="EV199" s="407"/>
      <c r="EW199" s="407"/>
      <c r="EY199" s="407"/>
      <c r="EZ199" s="407"/>
      <c r="FA199" s="407"/>
      <c r="FB199" s="407"/>
      <c r="FC199" s="407"/>
    </row>
    <row r="200" spans="1:159" x14ac:dyDescent="0.25">
      <c r="A200" s="198"/>
      <c r="B200" s="355"/>
      <c r="C200" s="355"/>
      <c r="D200" s="355"/>
      <c r="E200" s="355"/>
      <c r="F200" s="355"/>
      <c r="G200" s="355"/>
      <c r="H200" s="355"/>
      <c r="I200" s="355"/>
      <c r="J200" s="355"/>
      <c r="K200" s="355"/>
      <c r="L200" s="355"/>
      <c r="M200" s="355"/>
      <c r="N200" s="355"/>
      <c r="O200" s="355"/>
      <c r="P200" s="355"/>
      <c r="Q200" s="355"/>
      <c r="AQ200" s="407"/>
      <c r="AR200" s="408"/>
      <c r="AS200" s="407"/>
      <c r="AT200" s="408"/>
      <c r="AU200" s="407"/>
      <c r="AV200" s="407"/>
      <c r="AW200" s="407"/>
      <c r="AX200" s="407"/>
      <c r="AY200" s="407"/>
      <c r="AZ200" s="407"/>
      <c r="BB200" s="407"/>
      <c r="BC200" s="407"/>
      <c r="BD200" s="407"/>
      <c r="BE200" s="407"/>
      <c r="BF200" s="407"/>
      <c r="BG200" s="407"/>
      <c r="BH200" s="407"/>
      <c r="BI200" s="407"/>
      <c r="BJ200" s="407"/>
      <c r="BK200" s="407"/>
      <c r="BM200" s="407"/>
      <c r="BN200" s="408"/>
      <c r="BO200" s="407"/>
      <c r="BP200" s="408"/>
      <c r="BQ200" s="407"/>
      <c r="BR200" s="407"/>
      <c r="BS200" s="407"/>
      <c r="BT200" s="407"/>
      <c r="BU200" s="407"/>
      <c r="BW200" s="407"/>
      <c r="BX200" s="407"/>
      <c r="BY200" s="407"/>
      <c r="BZ200" s="407"/>
      <c r="CA200" s="407"/>
      <c r="CB200" s="407"/>
      <c r="CC200" s="407"/>
      <c r="CD200" s="407"/>
      <c r="CE200" s="407"/>
      <c r="CG200" s="407"/>
      <c r="CH200" s="407"/>
      <c r="CI200" s="407"/>
      <c r="CJ200" s="407"/>
      <c r="CK200" s="407"/>
      <c r="CM200" s="407"/>
      <c r="CN200" s="407"/>
      <c r="CO200" s="407"/>
      <c r="CP200" s="407"/>
      <c r="CQ200" s="407"/>
      <c r="CS200" s="407"/>
      <c r="CT200" s="407"/>
      <c r="CU200" s="407"/>
      <c r="CV200" s="407"/>
      <c r="CW200" s="407"/>
      <c r="CY200" s="355"/>
      <c r="CZ200" s="355"/>
      <c r="DA200" s="355"/>
      <c r="DB200" s="355"/>
      <c r="DC200" s="355"/>
      <c r="DD200" s="355"/>
      <c r="DE200" s="355"/>
      <c r="DF200" s="355"/>
      <c r="DG200" s="355"/>
      <c r="DH200" s="355"/>
      <c r="DI200" s="355"/>
      <c r="DJ200" s="355"/>
      <c r="DK200" s="356"/>
      <c r="DL200" s="355"/>
      <c r="DM200" s="355"/>
      <c r="DO200" s="355"/>
      <c r="DP200" s="355"/>
      <c r="DQ200" s="355"/>
      <c r="DR200" s="355"/>
      <c r="DS200" s="355"/>
      <c r="DT200" s="355"/>
      <c r="DU200" s="355"/>
      <c r="DV200" s="355"/>
      <c r="DW200" s="355"/>
      <c r="DX200" s="355"/>
      <c r="DY200" s="355"/>
      <c r="DZ200" s="355"/>
      <c r="EA200" s="356"/>
      <c r="EB200" s="355"/>
      <c r="EC200" s="355"/>
      <c r="EE200" s="407"/>
      <c r="EF200" s="407"/>
      <c r="EG200" s="407"/>
      <c r="EH200" s="407"/>
      <c r="EI200" s="407"/>
      <c r="EK200" s="407"/>
      <c r="EL200" s="408"/>
      <c r="EM200" s="407"/>
      <c r="EN200" s="407"/>
      <c r="EO200" s="407"/>
      <c r="EP200" s="407"/>
      <c r="EQ200" s="407"/>
      <c r="ES200" s="407"/>
      <c r="ET200" s="407"/>
      <c r="EU200" s="407"/>
      <c r="EV200" s="407"/>
      <c r="EW200" s="407"/>
      <c r="EY200" s="407"/>
      <c r="EZ200" s="407"/>
      <c r="FA200" s="407"/>
      <c r="FB200" s="407"/>
      <c r="FC200" s="407"/>
    </row>
    <row r="201" spans="1:159" x14ac:dyDescent="0.25">
      <c r="A201" s="198"/>
      <c r="B201" s="355"/>
      <c r="C201" s="355"/>
      <c r="D201" s="355"/>
      <c r="E201" s="355"/>
      <c r="F201" s="355"/>
      <c r="G201" s="355"/>
      <c r="H201" s="355"/>
      <c r="I201" s="355"/>
      <c r="J201" s="355"/>
      <c r="K201" s="355"/>
      <c r="L201" s="355"/>
      <c r="M201" s="355"/>
      <c r="N201" s="355"/>
      <c r="O201" s="355"/>
      <c r="P201" s="355"/>
      <c r="Q201" s="355"/>
      <c r="AQ201" s="407"/>
      <c r="AR201" s="408"/>
      <c r="AS201" s="407"/>
      <c r="AT201" s="408"/>
      <c r="AU201" s="407"/>
      <c r="AV201" s="407"/>
      <c r="AW201" s="407"/>
      <c r="AX201" s="407"/>
      <c r="AY201" s="407"/>
      <c r="AZ201" s="407"/>
      <c r="BB201" s="407"/>
      <c r="BC201" s="407"/>
      <c r="BD201" s="407"/>
      <c r="BE201" s="407"/>
      <c r="BF201" s="407"/>
      <c r="BG201" s="407"/>
      <c r="BH201" s="407"/>
      <c r="BI201" s="407"/>
      <c r="BJ201" s="407"/>
      <c r="BK201" s="407"/>
      <c r="BM201" s="407"/>
      <c r="BN201" s="408"/>
      <c r="BO201" s="407"/>
      <c r="BP201" s="408"/>
      <c r="BQ201" s="407"/>
      <c r="BR201" s="407"/>
      <c r="BS201" s="407"/>
      <c r="BT201" s="407"/>
      <c r="BU201" s="407"/>
      <c r="BW201" s="407"/>
      <c r="BX201" s="407"/>
      <c r="BY201" s="407"/>
      <c r="BZ201" s="407"/>
      <c r="CA201" s="407"/>
      <c r="CB201" s="407"/>
      <c r="CC201" s="407"/>
      <c r="CD201" s="407"/>
      <c r="CE201" s="407"/>
      <c r="CG201" s="407"/>
      <c r="CH201" s="407"/>
      <c r="CI201" s="407"/>
      <c r="CJ201" s="407"/>
      <c r="CK201" s="407"/>
      <c r="CM201" s="407"/>
      <c r="CN201" s="407"/>
      <c r="CO201" s="407"/>
      <c r="CP201" s="407"/>
      <c r="CQ201" s="407"/>
      <c r="CS201" s="407"/>
      <c r="CT201" s="407"/>
      <c r="CU201" s="407"/>
      <c r="CV201" s="407"/>
      <c r="CW201" s="407"/>
      <c r="CY201" s="355"/>
      <c r="CZ201" s="355"/>
      <c r="DA201" s="355"/>
      <c r="DB201" s="355"/>
      <c r="DC201" s="355"/>
      <c r="DD201" s="355"/>
      <c r="DE201" s="355"/>
      <c r="DF201" s="355"/>
      <c r="DG201" s="355"/>
      <c r="DH201" s="355"/>
      <c r="DI201" s="355"/>
      <c r="DJ201" s="355"/>
      <c r="DK201" s="356"/>
      <c r="DL201" s="355"/>
      <c r="DM201" s="355"/>
      <c r="DO201" s="355"/>
      <c r="DP201" s="355"/>
      <c r="DQ201" s="355"/>
      <c r="DR201" s="355"/>
      <c r="DS201" s="355"/>
      <c r="DT201" s="355"/>
      <c r="DU201" s="355"/>
      <c r="DV201" s="355"/>
      <c r="DW201" s="355"/>
      <c r="DX201" s="355"/>
      <c r="DY201" s="355"/>
      <c r="DZ201" s="355"/>
      <c r="EA201" s="356"/>
      <c r="EB201" s="355"/>
      <c r="EC201" s="355"/>
      <c r="EE201" s="407"/>
      <c r="EF201" s="407"/>
      <c r="EG201" s="407"/>
      <c r="EH201" s="407"/>
      <c r="EI201" s="407"/>
      <c r="EK201" s="407"/>
      <c r="EL201" s="408"/>
      <c r="EM201" s="407"/>
      <c r="EN201" s="407"/>
      <c r="EO201" s="407"/>
      <c r="EP201" s="407"/>
      <c r="EQ201" s="407"/>
      <c r="ES201" s="407"/>
      <c r="ET201" s="407"/>
      <c r="EU201" s="407"/>
      <c r="EV201" s="407"/>
      <c r="EW201" s="407"/>
      <c r="EY201" s="407"/>
      <c r="EZ201" s="407"/>
      <c r="FA201" s="407"/>
      <c r="FB201" s="407"/>
      <c r="FC201" s="407"/>
    </row>
    <row r="202" spans="1:159" x14ac:dyDescent="0.25">
      <c r="A202" s="198"/>
      <c r="B202" s="355"/>
      <c r="C202" s="355"/>
      <c r="D202" s="355"/>
      <c r="E202" s="355"/>
      <c r="F202" s="355"/>
      <c r="G202" s="355"/>
      <c r="H202" s="355"/>
      <c r="I202" s="355"/>
      <c r="J202" s="355"/>
      <c r="K202" s="355"/>
      <c r="L202" s="355"/>
      <c r="M202" s="355"/>
      <c r="N202" s="355"/>
      <c r="O202" s="355"/>
      <c r="P202" s="355"/>
      <c r="Q202" s="355"/>
      <c r="AQ202" s="407"/>
      <c r="AR202" s="408"/>
      <c r="AS202" s="407"/>
      <c r="AT202" s="408"/>
      <c r="AU202" s="407"/>
      <c r="AV202" s="407"/>
      <c r="AW202" s="407"/>
      <c r="AX202" s="407"/>
      <c r="AY202" s="407"/>
      <c r="AZ202" s="407"/>
      <c r="BB202" s="407"/>
      <c r="BC202" s="407"/>
      <c r="BD202" s="407"/>
      <c r="BE202" s="407"/>
      <c r="BF202" s="407"/>
      <c r="BG202" s="407"/>
      <c r="BH202" s="407"/>
      <c r="BI202" s="407"/>
      <c r="BJ202" s="407"/>
      <c r="BK202" s="407"/>
      <c r="BM202" s="407"/>
      <c r="BN202" s="408"/>
      <c r="BO202" s="407"/>
      <c r="BP202" s="408"/>
      <c r="BQ202" s="407"/>
      <c r="BR202" s="407"/>
      <c r="BS202" s="407"/>
      <c r="BT202" s="407"/>
      <c r="BU202" s="407"/>
      <c r="BW202" s="407"/>
      <c r="BX202" s="407"/>
      <c r="BY202" s="407"/>
      <c r="BZ202" s="407"/>
      <c r="CA202" s="407"/>
      <c r="CB202" s="407"/>
      <c r="CC202" s="407"/>
      <c r="CD202" s="407"/>
      <c r="CE202" s="407"/>
      <c r="CG202" s="407"/>
      <c r="CH202" s="407"/>
      <c r="CI202" s="407"/>
      <c r="CJ202" s="407"/>
      <c r="CK202" s="407"/>
      <c r="CM202" s="407"/>
      <c r="CN202" s="407"/>
      <c r="CO202" s="407"/>
      <c r="CP202" s="407"/>
      <c r="CQ202" s="407"/>
      <c r="CS202" s="407"/>
      <c r="CT202" s="407"/>
      <c r="CU202" s="407"/>
      <c r="CV202" s="407"/>
      <c r="CW202" s="407"/>
      <c r="CY202" s="355"/>
      <c r="CZ202" s="355"/>
      <c r="DA202" s="355"/>
      <c r="DB202" s="355"/>
      <c r="DC202" s="355"/>
      <c r="DD202" s="355"/>
      <c r="DE202" s="355"/>
      <c r="DF202" s="355"/>
      <c r="DG202" s="355"/>
      <c r="DH202" s="355"/>
      <c r="DI202" s="355"/>
      <c r="DJ202" s="355"/>
      <c r="DK202" s="356"/>
      <c r="DL202" s="355"/>
      <c r="DM202" s="355"/>
      <c r="DO202" s="355"/>
      <c r="DP202" s="355"/>
      <c r="DQ202" s="355"/>
      <c r="DR202" s="355"/>
      <c r="DS202" s="355"/>
      <c r="DT202" s="355"/>
      <c r="DU202" s="355"/>
      <c r="DV202" s="355"/>
      <c r="DW202" s="355"/>
      <c r="DX202" s="355"/>
      <c r="DY202" s="355"/>
      <c r="DZ202" s="355"/>
      <c r="EA202" s="356"/>
      <c r="EB202" s="355"/>
      <c r="EC202" s="355"/>
      <c r="EE202" s="407"/>
      <c r="EF202" s="407"/>
      <c r="EG202" s="407"/>
      <c r="EH202" s="407"/>
      <c r="EI202" s="407"/>
      <c r="EK202" s="407"/>
      <c r="EL202" s="408"/>
      <c r="EM202" s="407"/>
      <c r="EN202" s="407"/>
      <c r="EO202" s="407"/>
      <c r="EP202" s="407"/>
      <c r="EQ202" s="407"/>
      <c r="ES202" s="407"/>
      <c r="ET202" s="407"/>
      <c r="EU202" s="407"/>
      <c r="EV202" s="407"/>
      <c r="EW202" s="407"/>
      <c r="EY202" s="407"/>
      <c r="EZ202" s="407"/>
      <c r="FA202" s="407"/>
      <c r="FB202" s="407"/>
      <c r="FC202" s="407"/>
    </row>
    <row r="203" spans="1:159" x14ac:dyDescent="0.25">
      <c r="A203" s="198"/>
      <c r="B203" s="355"/>
      <c r="C203" s="355"/>
      <c r="D203" s="355"/>
      <c r="E203" s="355"/>
      <c r="F203" s="355"/>
      <c r="G203" s="355"/>
      <c r="H203" s="355"/>
      <c r="I203" s="355"/>
      <c r="J203" s="355"/>
      <c r="K203" s="355"/>
      <c r="L203" s="355"/>
      <c r="M203" s="355"/>
      <c r="N203" s="355"/>
      <c r="O203" s="355"/>
      <c r="P203" s="355"/>
      <c r="Q203" s="355"/>
      <c r="AQ203" s="407"/>
      <c r="AR203" s="408"/>
      <c r="AS203" s="407"/>
      <c r="AT203" s="408"/>
      <c r="AU203" s="407"/>
      <c r="AV203" s="407"/>
      <c r="AW203" s="407"/>
      <c r="AX203" s="407"/>
      <c r="AY203" s="407"/>
      <c r="AZ203" s="407"/>
      <c r="BB203" s="407"/>
      <c r="BC203" s="407"/>
      <c r="BD203" s="407"/>
      <c r="BE203" s="407"/>
      <c r="BF203" s="407"/>
      <c r="BG203" s="407"/>
      <c r="BH203" s="407"/>
      <c r="BI203" s="407"/>
      <c r="BJ203" s="407"/>
      <c r="BK203" s="407"/>
      <c r="BM203" s="407"/>
      <c r="BN203" s="408"/>
      <c r="BO203" s="407"/>
      <c r="BP203" s="408"/>
      <c r="BQ203" s="407"/>
      <c r="BR203" s="407"/>
      <c r="BS203" s="407"/>
      <c r="BT203" s="407"/>
      <c r="BU203" s="407"/>
      <c r="BW203" s="407"/>
      <c r="BX203" s="407"/>
      <c r="BY203" s="407"/>
      <c r="BZ203" s="407"/>
      <c r="CA203" s="407"/>
      <c r="CB203" s="407"/>
      <c r="CC203" s="407"/>
      <c r="CD203" s="407"/>
      <c r="CE203" s="407"/>
      <c r="CG203" s="407"/>
      <c r="CH203" s="407"/>
      <c r="CI203" s="407"/>
      <c r="CJ203" s="407"/>
      <c r="CK203" s="407"/>
      <c r="CM203" s="407"/>
      <c r="CN203" s="407"/>
      <c r="CO203" s="407"/>
      <c r="CP203" s="407"/>
      <c r="CQ203" s="407"/>
      <c r="CS203" s="407"/>
      <c r="CT203" s="407"/>
      <c r="CU203" s="407"/>
      <c r="CV203" s="407"/>
      <c r="CW203" s="407"/>
      <c r="CY203" s="355"/>
      <c r="CZ203" s="355"/>
      <c r="DA203" s="355"/>
      <c r="DB203" s="355"/>
      <c r="DC203" s="355"/>
      <c r="DD203" s="355"/>
      <c r="DE203" s="355"/>
      <c r="DF203" s="355"/>
      <c r="DG203" s="355"/>
      <c r="DH203" s="355"/>
      <c r="DI203" s="355"/>
      <c r="DJ203" s="355"/>
      <c r="DK203" s="356"/>
      <c r="DL203" s="355"/>
      <c r="DM203" s="355"/>
      <c r="DO203" s="355"/>
      <c r="DP203" s="355"/>
      <c r="DQ203" s="355"/>
      <c r="DR203" s="355"/>
      <c r="DS203" s="355"/>
      <c r="DT203" s="355"/>
      <c r="DU203" s="355"/>
      <c r="DV203" s="355"/>
      <c r="DW203" s="355"/>
      <c r="DX203" s="355"/>
      <c r="DY203" s="355"/>
      <c r="DZ203" s="355"/>
      <c r="EA203" s="356"/>
      <c r="EB203" s="355"/>
      <c r="EC203" s="355"/>
      <c r="EE203" s="407"/>
      <c r="EF203" s="407"/>
      <c r="EG203" s="407"/>
      <c r="EH203" s="407"/>
      <c r="EI203" s="407"/>
      <c r="EK203" s="407"/>
      <c r="EL203" s="408"/>
      <c r="EM203" s="407"/>
      <c r="EN203" s="407"/>
      <c r="EO203" s="407"/>
      <c r="EP203" s="407"/>
      <c r="EQ203" s="407"/>
      <c r="ES203" s="407"/>
      <c r="ET203" s="407"/>
      <c r="EU203" s="407"/>
      <c r="EV203" s="407"/>
      <c r="EW203" s="407"/>
      <c r="EY203" s="407"/>
      <c r="EZ203" s="407"/>
      <c r="FA203" s="407"/>
      <c r="FB203" s="407"/>
      <c r="FC203" s="407"/>
    </row>
    <row r="204" spans="1:159" x14ac:dyDescent="0.25">
      <c r="A204" s="198"/>
      <c r="B204" s="355"/>
      <c r="C204" s="355"/>
      <c r="D204" s="355"/>
      <c r="E204" s="355"/>
      <c r="F204" s="355"/>
      <c r="G204" s="355"/>
      <c r="H204" s="355"/>
      <c r="I204" s="355"/>
      <c r="J204" s="355"/>
      <c r="K204" s="355"/>
      <c r="L204" s="355"/>
      <c r="M204" s="355"/>
      <c r="N204" s="355"/>
      <c r="O204" s="355"/>
      <c r="P204" s="355"/>
      <c r="Q204" s="355"/>
      <c r="AQ204" s="407"/>
      <c r="AR204" s="408"/>
      <c r="AS204" s="407"/>
      <c r="AT204" s="408"/>
      <c r="AU204" s="407"/>
      <c r="AV204" s="407"/>
      <c r="AW204" s="407"/>
      <c r="AX204" s="407"/>
      <c r="AY204" s="407"/>
      <c r="AZ204" s="407"/>
      <c r="BB204" s="407"/>
      <c r="BC204" s="407"/>
      <c r="BD204" s="407"/>
      <c r="BE204" s="407"/>
      <c r="BF204" s="407"/>
      <c r="BG204" s="407"/>
      <c r="BH204" s="407"/>
      <c r="BI204" s="407"/>
      <c r="BJ204" s="407"/>
      <c r="BK204" s="407"/>
      <c r="BM204" s="407"/>
      <c r="BN204" s="408"/>
      <c r="BO204" s="407"/>
      <c r="BP204" s="408"/>
      <c r="BQ204" s="407"/>
      <c r="BR204" s="407"/>
      <c r="BS204" s="407"/>
      <c r="BT204" s="407"/>
      <c r="BU204" s="407"/>
      <c r="BW204" s="407"/>
      <c r="BX204" s="407"/>
      <c r="BY204" s="407"/>
      <c r="BZ204" s="407"/>
      <c r="CA204" s="407"/>
      <c r="CB204" s="407"/>
      <c r="CC204" s="407"/>
      <c r="CD204" s="407"/>
      <c r="CE204" s="407"/>
      <c r="CG204" s="407"/>
      <c r="CH204" s="407"/>
      <c r="CI204" s="407"/>
      <c r="CJ204" s="407"/>
      <c r="CK204" s="407"/>
      <c r="CM204" s="407"/>
      <c r="CN204" s="407"/>
      <c r="CO204" s="407"/>
      <c r="CP204" s="407"/>
      <c r="CQ204" s="407"/>
      <c r="CS204" s="407"/>
      <c r="CT204" s="407"/>
      <c r="CU204" s="407"/>
      <c r="CV204" s="407"/>
      <c r="CW204" s="407"/>
      <c r="CY204" s="355"/>
      <c r="CZ204" s="355"/>
      <c r="DA204" s="355"/>
      <c r="DB204" s="355"/>
      <c r="DC204" s="355"/>
      <c r="DD204" s="355"/>
      <c r="DE204" s="355"/>
      <c r="DF204" s="355"/>
      <c r="DG204" s="355"/>
      <c r="DH204" s="355"/>
      <c r="DI204" s="355"/>
      <c r="DJ204" s="355"/>
      <c r="DK204" s="356"/>
      <c r="DL204" s="355"/>
      <c r="DM204" s="355"/>
      <c r="DO204" s="355"/>
      <c r="DP204" s="355"/>
      <c r="DQ204" s="355"/>
      <c r="DR204" s="355"/>
      <c r="DS204" s="355"/>
      <c r="DT204" s="355"/>
      <c r="DU204" s="355"/>
      <c r="DV204" s="355"/>
      <c r="DW204" s="355"/>
      <c r="DX204" s="355"/>
      <c r="DY204" s="355"/>
      <c r="DZ204" s="355"/>
      <c r="EA204" s="356"/>
      <c r="EB204" s="355"/>
      <c r="EC204" s="355"/>
      <c r="EE204" s="407"/>
      <c r="EF204" s="407"/>
      <c r="EG204" s="407"/>
      <c r="EH204" s="407"/>
      <c r="EI204" s="407"/>
      <c r="EK204" s="407"/>
      <c r="EL204" s="408"/>
      <c r="EM204" s="407"/>
      <c r="EN204" s="407"/>
      <c r="EO204" s="407"/>
      <c r="EP204" s="407"/>
      <c r="EQ204" s="407"/>
      <c r="ES204" s="407"/>
      <c r="ET204" s="407"/>
      <c r="EU204" s="407"/>
      <c r="EV204" s="407"/>
      <c r="EW204" s="407"/>
      <c r="EY204" s="407"/>
      <c r="EZ204" s="407"/>
      <c r="FA204" s="407"/>
      <c r="FB204" s="407"/>
      <c r="FC204" s="407"/>
    </row>
    <row r="205" spans="1:159" x14ac:dyDescent="0.25">
      <c r="A205" s="198"/>
      <c r="B205" s="355"/>
      <c r="C205" s="355"/>
      <c r="D205" s="355"/>
      <c r="E205" s="355"/>
      <c r="F205" s="355"/>
      <c r="G205" s="355"/>
      <c r="H205" s="355"/>
      <c r="I205" s="355"/>
      <c r="J205" s="355"/>
      <c r="K205" s="355"/>
      <c r="L205" s="355"/>
      <c r="M205" s="355"/>
      <c r="N205" s="355"/>
      <c r="O205" s="355"/>
      <c r="P205" s="355"/>
      <c r="Q205" s="355"/>
      <c r="AQ205" s="407"/>
      <c r="AR205" s="408"/>
      <c r="AS205" s="407"/>
      <c r="AT205" s="408"/>
      <c r="AU205" s="407"/>
      <c r="AV205" s="407"/>
      <c r="AW205" s="407"/>
      <c r="AX205" s="407"/>
      <c r="AY205" s="407"/>
      <c r="AZ205" s="407"/>
      <c r="BB205" s="407"/>
      <c r="BC205" s="407"/>
      <c r="BD205" s="407"/>
      <c r="BE205" s="407"/>
      <c r="BF205" s="407"/>
      <c r="BG205" s="407"/>
      <c r="BH205" s="407"/>
      <c r="BI205" s="407"/>
      <c r="BJ205" s="407"/>
      <c r="BK205" s="407"/>
      <c r="BM205" s="407"/>
      <c r="BN205" s="408"/>
      <c r="BO205" s="407"/>
      <c r="BP205" s="408"/>
      <c r="BQ205" s="407"/>
      <c r="BR205" s="407"/>
      <c r="BS205" s="407"/>
      <c r="BT205" s="407"/>
      <c r="BU205" s="407"/>
      <c r="BW205" s="407"/>
      <c r="BX205" s="407"/>
      <c r="BY205" s="407"/>
      <c r="BZ205" s="407"/>
      <c r="CA205" s="407"/>
      <c r="CB205" s="407"/>
      <c r="CC205" s="407"/>
      <c r="CD205" s="407"/>
      <c r="CE205" s="407"/>
      <c r="CG205" s="407"/>
      <c r="CH205" s="407"/>
      <c r="CI205" s="407"/>
      <c r="CJ205" s="407"/>
      <c r="CK205" s="407"/>
      <c r="CM205" s="407"/>
      <c r="CN205" s="407"/>
      <c r="CO205" s="407"/>
      <c r="CP205" s="407"/>
      <c r="CQ205" s="407"/>
      <c r="CS205" s="407"/>
      <c r="CT205" s="407"/>
      <c r="CU205" s="407"/>
      <c r="CV205" s="407"/>
      <c r="CW205" s="407"/>
      <c r="CY205" s="355"/>
      <c r="CZ205" s="355"/>
      <c r="DA205" s="355"/>
      <c r="DB205" s="355"/>
      <c r="DC205" s="355"/>
      <c r="DD205" s="355"/>
      <c r="DE205" s="355"/>
      <c r="DF205" s="355"/>
      <c r="DG205" s="355"/>
      <c r="DH205" s="355"/>
      <c r="DI205" s="355"/>
      <c r="DJ205" s="355"/>
      <c r="DK205" s="356"/>
      <c r="DL205" s="355"/>
      <c r="DM205" s="355"/>
      <c r="DO205" s="355"/>
      <c r="DP205" s="355"/>
      <c r="DQ205" s="355"/>
      <c r="DR205" s="355"/>
      <c r="DS205" s="355"/>
      <c r="DT205" s="355"/>
      <c r="DU205" s="355"/>
      <c r="DV205" s="355"/>
      <c r="DW205" s="355"/>
      <c r="DX205" s="355"/>
      <c r="DY205" s="355"/>
      <c r="DZ205" s="355"/>
      <c r="EA205" s="356"/>
      <c r="EB205" s="355"/>
      <c r="EC205" s="355"/>
      <c r="EE205" s="407"/>
      <c r="EF205" s="407"/>
      <c r="EG205" s="407"/>
      <c r="EH205" s="407"/>
      <c r="EI205" s="407"/>
      <c r="EK205" s="407"/>
      <c r="EL205" s="408"/>
      <c r="EM205" s="407"/>
      <c r="EN205" s="407"/>
      <c r="EO205" s="407"/>
      <c r="EP205" s="407"/>
      <c r="EQ205" s="407"/>
      <c r="ES205" s="407"/>
      <c r="ET205" s="407"/>
      <c r="EU205" s="407"/>
      <c r="EV205" s="407"/>
      <c r="EW205" s="407"/>
      <c r="EY205" s="407"/>
      <c r="EZ205" s="407"/>
      <c r="FA205" s="407"/>
      <c r="FB205" s="407"/>
      <c r="FC205" s="407"/>
    </row>
    <row r="206" spans="1:159" x14ac:dyDescent="0.25">
      <c r="A206" s="198"/>
      <c r="B206" s="355"/>
      <c r="C206" s="355"/>
      <c r="D206" s="355"/>
      <c r="E206" s="355"/>
      <c r="F206" s="355"/>
      <c r="G206" s="355"/>
      <c r="H206" s="355"/>
      <c r="I206" s="355"/>
      <c r="J206" s="355"/>
      <c r="K206" s="355"/>
      <c r="L206" s="355"/>
      <c r="M206" s="355"/>
      <c r="N206" s="355"/>
      <c r="O206" s="355"/>
      <c r="P206" s="355"/>
      <c r="Q206" s="355"/>
      <c r="AQ206" s="407"/>
      <c r="AR206" s="408"/>
      <c r="AS206" s="407"/>
      <c r="AT206" s="408"/>
      <c r="AU206" s="407"/>
      <c r="AV206" s="407"/>
      <c r="AW206" s="407"/>
      <c r="AX206" s="407"/>
      <c r="AY206" s="407"/>
      <c r="AZ206" s="407"/>
      <c r="BB206" s="407"/>
      <c r="BC206" s="407"/>
      <c r="BD206" s="407"/>
      <c r="BE206" s="407"/>
      <c r="BF206" s="407"/>
      <c r="BG206" s="407"/>
      <c r="BH206" s="407"/>
      <c r="BI206" s="407"/>
      <c r="BJ206" s="407"/>
      <c r="BK206" s="407"/>
      <c r="BM206" s="407"/>
      <c r="BN206" s="408"/>
      <c r="BO206" s="407"/>
      <c r="BP206" s="408"/>
      <c r="BQ206" s="407"/>
      <c r="BR206" s="407"/>
      <c r="BS206" s="407"/>
      <c r="BT206" s="407"/>
      <c r="BU206" s="407"/>
      <c r="BW206" s="407"/>
      <c r="BX206" s="407"/>
      <c r="BY206" s="407"/>
      <c r="BZ206" s="407"/>
      <c r="CA206" s="407"/>
      <c r="CB206" s="407"/>
      <c r="CC206" s="407"/>
      <c r="CD206" s="407"/>
      <c r="CE206" s="407"/>
      <c r="CG206" s="407"/>
      <c r="CH206" s="407"/>
      <c r="CI206" s="407"/>
      <c r="CJ206" s="407"/>
      <c r="CK206" s="407"/>
      <c r="CM206" s="407"/>
      <c r="CN206" s="407"/>
      <c r="CO206" s="407"/>
      <c r="CP206" s="407"/>
      <c r="CQ206" s="407"/>
      <c r="CS206" s="407"/>
      <c r="CT206" s="407"/>
      <c r="CU206" s="407"/>
      <c r="CV206" s="407"/>
      <c r="CW206" s="407"/>
      <c r="CY206" s="355"/>
      <c r="CZ206" s="355"/>
      <c r="DA206" s="355"/>
      <c r="DB206" s="355"/>
      <c r="DC206" s="355"/>
      <c r="DD206" s="355"/>
      <c r="DE206" s="355"/>
      <c r="DF206" s="355"/>
      <c r="DG206" s="355"/>
      <c r="DH206" s="355"/>
      <c r="DI206" s="355"/>
      <c r="DJ206" s="355"/>
      <c r="DK206" s="356"/>
      <c r="DL206" s="355"/>
      <c r="DM206" s="355"/>
      <c r="DO206" s="355"/>
      <c r="DP206" s="355"/>
      <c r="DQ206" s="355"/>
      <c r="DR206" s="355"/>
      <c r="DS206" s="355"/>
      <c r="DT206" s="355"/>
      <c r="DU206" s="355"/>
      <c r="DV206" s="355"/>
      <c r="DW206" s="355"/>
      <c r="DX206" s="355"/>
      <c r="DY206" s="355"/>
      <c r="DZ206" s="355"/>
      <c r="EA206" s="356"/>
      <c r="EB206" s="355"/>
      <c r="EC206" s="355"/>
      <c r="EE206" s="407"/>
      <c r="EF206" s="407"/>
      <c r="EG206" s="407"/>
      <c r="EH206" s="407"/>
      <c r="EI206" s="407"/>
      <c r="EK206" s="407"/>
      <c r="EL206" s="408"/>
      <c r="EM206" s="407"/>
      <c r="EN206" s="407"/>
      <c r="EO206" s="407"/>
      <c r="EP206" s="407"/>
      <c r="EQ206" s="407"/>
      <c r="ES206" s="407"/>
      <c r="ET206" s="407"/>
      <c r="EU206" s="407"/>
      <c r="EV206" s="407"/>
      <c r="EW206" s="407"/>
      <c r="EY206" s="407"/>
      <c r="EZ206" s="407"/>
      <c r="FA206" s="407"/>
      <c r="FB206" s="407"/>
      <c r="FC206" s="407"/>
    </row>
    <row r="207" spans="1:159" x14ac:dyDescent="0.25">
      <c r="A207" s="198"/>
      <c r="B207" s="355"/>
      <c r="C207" s="355"/>
      <c r="D207" s="355"/>
      <c r="E207" s="355"/>
      <c r="F207" s="355"/>
      <c r="G207" s="355"/>
      <c r="H207" s="355"/>
      <c r="I207" s="355"/>
      <c r="J207" s="355"/>
      <c r="K207" s="355"/>
      <c r="L207" s="355"/>
      <c r="M207" s="355"/>
      <c r="N207" s="355"/>
      <c r="O207" s="355"/>
      <c r="P207" s="355"/>
      <c r="Q207" s="355"/>
      <c r="AQ207" s="407"/>
      <c r="AR207" s="408"/>
      <c r="AS207" s="407"/>
      <c r="AT207" s="408"/>
      <c r="AU207" s="407"/>
      <c r="AV207" s="407"/>
      <c r="AW207" s="407"/>
      <c r="AX207" s="407"/>
      <c r="AY207" s="407"/>
      <c r="AZ207" s="407"/>
      <c r="BB207" s="407"/>
      <c r="BC207" s="407"/>
      <c r="BD207" s="407"/>
      <c r="BE207" s="407"/>
      <c r="BF207" s="407"/>
      <c r="BG207" s="407"/>
      <c r="BH207" s="407"/>
      <c r="BI207" s="407"/>
      <c r="BJ207" s="407"/>
      <c r="BK207" s="407"/>
      <c r="BM207" s="407"/>
      <c r="BN207" s="408"/>
      <c r="BO207" s="407"/>
      <c r="BP207" s="408"/>
      <c r="BQ207" s="407"/>
      <c r="BR207" s="407"/>
      <c r="BS207" s="407"/>
      <c r="BT207" s="407"/>
      <c r="BU207" s="407"/>
      <c r="BW207" s="407"/>
      <c r="BX207" s="407"/>
      <c r="BY207" s="407"/>
      <c r="BZ207" s="407"/>
      <c r="CA207" s="407"/>
      <c r="CB207" s="407"/>
      <c r="CC207" s="407"/>
      <c r="CD207" s="407"/>
      <c r="CE207" s="407"/>
      <c r="CG207" s="407"/>
      <c r="CH207" s="407"/>
      <c r="CI207" s="407"/>
      <c r="CJ207" s="407"/>
      <c r="CK207" s="407"/>
      <c r="CM207" s="407"/>
      <c r="CN207" s="407"/>
      <c r="CO207" s="407"/>
      <c r="CP207" s="407"/>
      <c r="CQ207" s="407"/>
      <c r="CS207" s="407"/>
      <c r="CT207" s="407"/>
      <c r="CU207" s="407"/>
      <c r="CV207" s="407"/>
      <c r="CW207" s="407"/>
      <c r="CY207" s="355"/>
      <c r="CZ207" s="355"/>
      <c r="DA207" s="355"/>
      <c r="DB207" s="355"/>
      <c r="DC207" s="355"/>
      <c r="DD207" s="355"/>
      <c r="DE207" s="355"/>
      <c r="DF207" s="355"/>
      <c r="DG207" s="355"/>
      <c r="DH207" s="355"/>
      <c r="DI207" s="355"/>
      <c r="DJ207" s="355"/>
      <c r="DK207" s="356"/>
      <c r="DL207" s="355"/>
      <c r="DM207" s="355"/>
      <c r="DO207" s="355"/>
      <c r="DP207" s="355"/>
      <c r="DQ207" s="355"/>
      <c r="DR207" s="355"/>
      <c r="DS207" s="355"/>
      <c r="DT207" s="355"/>
      <c r="DU207" s="355"/>
      <c r="DV207" s="355"/>
      <c r="DW207" s="355"/>
      <c r="DX207" s="355"/>
      <c r="DY207" s="355"/>
      <c r="DZ207" s="355"/>
      <c r="EA207" s="356"/>
      <c r="EB207" s="355"/>
      <c r="EC207" s="355"/>
      <c r="EE207" s="407"/>
      <c r="EF207" s="407"/>
      <c r="EG207" s="407"/>
      <c r="EH207" s="407"/>
      <c r="EI207" s="407"/>
      <c r="EK207" s="407"/>
      <c r="EL207" s="408"/>
      <c r="EM207" s="407"/>
      <c r="EN207" s="407"/>
      <c r="EO207" s="407"/>
      <c r="EP207" s="407"/>
      <c r="EQ207" s="407"/>
      <c r="ES207" s="407"/>
      <c r="ET207" s="407"/>
      <c r="EU207" s="407"/>
      <c r="EV207" s="407"/>
      <c r="EW207" s="407"/>
      <c r="EY207" s="407"/>
      <c r="EZ207" s="407"/>
      <c r="FA207" s="407"/>
      <c r="FB207" s="407"/>
      <c r="FC207" s="407"/>
    </row>
    <row r="208" spans="1:159" x14ac:dyDescent="0.25">
      <c r="A208" s="198"/>
      <c r="B208" s="355"/>
      <c r="C208" s="355"/>
      <c r="D208" s="355"/>
      <c r="E208" s="355"/>
      <c r="F208" s="355"/>
      <c r="G208" s="355"/>
      <c r="H208" s="355"/>
      <c r="I208" s="355"/>
      <c r="J208" s="355"/>
      <c r="K208" s="355"/>
      <c r="L208" s="355"/>
      <c r="M208" s="355"/>
      <c r="N208" s="355"/>
      <c r="O208" s="355"/>
      <c r="P208" s="355"/>
      <c r="Q208" s="355"/>
      <c r="AQ208" s="407"/>
      <c r="AR208" s="408"/>
      <c r="AS208" s="407"/>
      <c r="AT208" s="408"/>
      <c r="AU208" s="407"/>
      <c r="AV208" s="407"/>
      <c r="AW208" s="407"/>
      <c r="AX208" s="407"/>
      <c r="AY208" s="407"/>
      <c r="AZ208" s="407"/>
      <c r="BB208" s="407"/>
      <c r="BC208" s="407"/>
      <c r="BD208" s="407"/>
      <c r="BE208" s="407"/>
      <c r="BF208" s="407"/>
      <c r="BG208" s="407"/>
      <c r="BH208" s="407"/>
      <c r="BI208" s="407"/>
      <c r="BJ208" s="407"/>
      <c r="BK208" s="407"/>
      <c r="BM208" s="407"/>
      <c r="BN208" s="408"/>
      <c r="BO208" s="407"/>
      <c r="BP208" s="408"/>
      <c r="BQ208" s="407"/>
      <c r="BR208" s="407"/>
      <c r="BS208" s="407"/>
      <c r="BT208" s="407"/>
      <c r="BU208" s="407"/>
      <c r="BW208" s="407"/>
      <c r="BX208" s="407"/>
      <c r="BY208" s="407"/>
      <c r="BZ208" s="407"/>
      <c r="CA208" s="407"/>
      <c r="CB208" s="407"/>
      <c r="CC208" s="407"/>
      <c r="CD208" s="407"/>
      <c r="CE208" s="407"/>
      <c r="CG208" s="407"/>
      <c r="CH208" s="407"/>
      <c r="CI208" s="407"/>
      <c r="CJ208" s="407"/>
      <c r="CK208" s="407"/>
      <c r="CM208" s="407"/>
      <c r="CN208" s="407"/>
      <c r="CO208" s="407"/>
      <c r="CP208" s="407"/>
      <c r="CQ208" s="407"/>
      <c r="CS208" s="407"/>
      <c r="CT208" s="407"/>
      <c r="CU208" s="407"/>
      <c r="CV208" s="407"/>
      <c r="CW208" s="407"/>
      <c r="CY208" s="355"/>
      <c r="CZ208" s="355"/>
      <c r="DA208" s="355"/>
      <c r="DB208" s="355"/>
      <c r="DC208" s="355"/>
      <c r="DD208" s="355"/>
      <c r="DE208" s="355"/>
      <c r="DF208" s="355"/>
      <c r="DG208" s="355"/>
      <c r="DH208" s="355"/>
      <c r="DI208" s="355"/>
      <c r="DJ208" s="355"/>
      <c r="DK208" s="356"/>
      <c r="DL208" s="355"/>
      <c r="DM208" s="355"/>
      <c r="DO208" s="355"/>
      <c r="DP208" s="355"/>
      <c r="DQ208" s="355"/>
      <c r="DR208" s="355"/>
      <c r="DS208" s="355"/>
      <c r="DT208" s="355"/>
      <c r="DU208" s="355"/>
      <c r="DV208" s="355"/>
      <c r="DW208" s="355"/>
      <c r="DX208" s="355"/>
      <c r="DY208" s="355"/>
      <c r="DZ208" s="355"/>
      <c r="EA208" s="356"/>
      <c r="EB208" s="355"/>
      <c r="EC208" s="355"/>
      <c r="EE208" s="407"/>
      <c r="EF208" s="407"/>
      <c r="EG208" s="407"/>
      <c r="EH208" s="407"/>
      <c r="EI208" s="407"/>
      <c r="EK208" s="407"/>
      <c r="EL208" s="408"/>
      <c r="EM208" s="407"/>
      <c r="EN208" s="407"/>
      <c r="EO208" s="407"/>
      <c r="EP208" s="407"/>
      <c r="EQ208" s="407"/>
      <c r="ES208" s="407"/>
      <c r="ET208" s="407"/>
      <c r="EU208" s="407"/>
      <c r="EV208" s="407"/>
      <c r="EW208" s="407"/>
      <c r="EY208" s="407"/>
      <c r="EZ208" s="407"/>
      <c r="FA208" s="407"/>
      <c r="FB208" s="407"/>
      <c r="FC208" s="407"/>
    </row>
    <row r="209" spans="1:159" x14ac:dyDescent="0.25">
      <c r="A209" s="198"/>
      <c r="B209" s="355"/>
      <c r="C209" s="355"/>
      <c r="D209" s="355"/>
      <c r="E209" s="355"/>
      <c r="F209" s="355"/>
      <c r="G209" s="355"/>
      <c r="H209" s="355"/>
      <c r="I209" s="355"/>
      <c r="J209" s="355"/>
      <c r="K209" s="355"/>
      <c r="L209" s="355"/>
      <c r="M209" s="355"/>
      <c r="N209" s="355"/>
      <c r="O209" s="355"/>
      <c r="P209" s="355"/>
      <c r="Q209" s="355"/>
      <c r="AQ209" s="407"/>
      <c r="AR209" s="408"/>
      <c r="AS209" s="407"/>
      <c r="AT209" s="408"/>
      <c r="AU209" s="407"/>
      <c r="AV209" s="407"/>
      <c r="AW209" s="407"/>
      <c r="AX209" s="407"/>
      <c r="AY209" s="407"/>
      <c r="AZ209" s="407"/>
      <c r="BB209" s="407"/>
      <c r="BC209" s="407"/>
      <c r="BD209" s="407"/>
      <c r="BE209" s="407"/>
      <c r="BF209" s="407"/>
      <c r="BG209" s="407"/>
      <c r="BH209" s="407"/>
      <c r="BI209" s="407"/>
      <c r="BJ209" s="407"/>
      <c r="BK209" s="407"/>
      <c r="BM209" s="407"/>
      <c r="BN209" s="408"/>
      <c r="BO209" s="407"/>
      <c r="BP209" s="408"/>
      <c r="BQ209" s="407"/>
      <c r="BR209" s="407"/>
      <c r="BS209" s="407"/>
      <c r="BT209" s="407"/>
      <c r="BU209" s="407"/>
      <c r="BW209" s="407"/>
      <c r="BX209" s="407"/>
      <c r="BY209" s="407"/>
      <c r="BZ209" s="407"/>
      <c r="CA209" s="407"/>
      <c r="CB209" s="407"/>
      <c r="CC209" s="407"/>
      <c r="CD209" s="407"/>
      <c r="CE209" s="407"/>
      <c r="CG209" s="407"/>
      <c r="CH209" s="407"/>
      <c r="CI209" s="407"/>
      <c r="CJ209" s="407"/>
      <c r="CK209" s="407"/>
      <c r="CM209" s="407"/>
      <c r="CN209" s="407"/>
      <c r="CO209" s="407"/>
      <c r="CP209" s="407"/>
      <c r="CQ209" s="407"/>
      <c r="CS209" s="407"/>
      <c r="CT209" s="407"/>
      <c r="CU209" s="407"/>
      <c r="CV209" s="407"/>
      <c r="CW209" s="407"/>
      <c r="CY209" s="355"/>
      <c r="CZ209" s="355"/>
      <c r="DA209" s="355"/>
      <c r="DB209" s="355"/>
      <c r="DC209" s="355"/>
      <c r="DD209" s="355"/>
      <c r="DE209" s="355"/>
      <c r="DF209" s="355"/>
      <c r="DG209" s="355"/>
      <c r="DH209" s="355"/>
      <c r="DI209" s="355"/>
      <c r="DJ209" s="355"/>
      <c r="DK209" s="356"/>
      <c r="DL209" s="355"/>
      <c r="DM209" s="355"/>
      <c r="DO209" s="355"/>
      <c r="DP209" s="355"/>
      <c r="DQ209" s="355"/>
      <c r="DR209" s="355"/>
      <c r="DS209" s="355"/>
      <c r="DT209" s="355"/>
      <c r="DU209" s="355"/>
      <c r="DV209" s="355"/>
      <c r="DW209" s="355"/>
      <c r="DX209" s="355"/>
      <c r="DY209" s="355"/>
      <c r="DZ209" s="355"/>
      <c r="EA209" s="356"/>
      <c r="EB209" s="355"/>
      <c r="EC209" s="355"/>
      <c r="EE209" s="407"/>
      <c r="EF209" s="407"/>
      <c r="EG209" s="407"/>
      <c r="EH209" s="407"/>
      <c r="EI209" s="407"/>
      <c r="EK209" s="407"/>
      <c r="EL209" s="408"/>
      <c r="EM209" s="407"/>
      <c r="EN209" s="407"/>
      <c r="EO209" s="407"/>
      <c r="EP209" s="407"/>
      <c r="EQ209" s="407"/>
      <c r="ES209" s="407"/>
      <c r="ET209" s="407"/>
      <c r="EU209" s="407"/>
      <c r="EV209" s="407"/>
      <c r="EW209" s="407"/>
      <c r="EY209" s="407"/>
      <c r="EZ209" s="407"/>
      <c r="FA209" s="407"/>
      <c r="FB209" s="407"/>
      <c r="FC209" s="407"/>
    </row>
    <row r="210" spans="1:159" x14ac:dyDescent="0.25">
      <c r="A210" s="198"/>
      <c r="B210" s="355"/>
      <c r="C210" s="355"/>
      <c r="D210" s="355"/>
      <c r="E210" s="355"/>
      <c r="F210" s="355"/>
      <c r="G210" s="355"/>
      <c r="H210" s="355"/>
      <c r="I210" s="355"/>
      <c r="J210" s="355"/>
      <c r="K210" s="355"/>
      <c r="L210" s="355"/>
      <c r="M210" s="355"/>
      <c r="N210" s="355"/>
      <c r="O210" s="355"/>
      <c r="P210" s="355"/>
      <c r="Q210" s="355"/>
      <c r="AQ210" s="407"/>
      <c r="AR210" s="408"/>
      <c r="AS210" s="407"/>
      <c r="AT210" s="408"/>
      <c r="AU210" s="407"/>
      <c r="AV210" s="407"/>
      <c r="AW210" s="407"/>
      <c r="AX210" s="407"/>
      <c r="AY210" s="407"/>
      <c r="AZ210" s="407"/>
      <c r="BB210" s="407"/>
      <c r="BC210" s="407"/>
      <c r="BD210" s="407"/>
      <c r="BE210" s="407"/>
      <c r="BF210" s="407"/>
      <c r="BG210" s="407"/>
      <c r="BH210" s="407"/>
      <c r="BI210" s="407"/>
      <c r="BJ210" s="407"/>
      <c r="BK210" s="407"/>
      <c r="BM210" s="407"/>
      <c r="BN210" s="408"/>
      <c r="BO210" s="407"/>
      <c r="BP210" s="408"/>
      <c r="BQ210" s="407"/>
      <c r="BR210" s="407"/>
      <c r="BS210" s="407"/>
      <c r="BT210" s="407"/>
      <c r="BU210" s="407"/>
      <c r="BW210" s="407"/>
      <c r="BX210" s="407"/>
      <c r="BY210" s="407"/>
      <c r="BZ210" s="407"/>
      <c r="CA210" s="407"/>
      <c r="CB210" s="407"/>
      <c r="CC210" s="407"/>
      <c r="CD210" s="407"/>
      <c r="CE210" s="407"/>
      <c r="CG210" s="407"/>
      <c r="CH210" s="407"/>
      <c r="CI210" s="407"/>
      <c r="CJ210" s="407"/>
      <c r="CK210" s="407"/>
      <c r="CM210" s="407"/>
      <c r="CN210" s="407"/>
      <c r="CO210" s="407"/>
      <c r="CP210" s="407"/>
      <c r="CQ210" s="407"/>
      <c r="CS210" s="407"/>
      <c r="CT210" s="407"/>
      <c r="CU210" s="407"/>
      <c r="CV210" s="407"/>
      <c r="CW210" s="407"/>
      <c r="CY210" s="355"/>
      <c r="CZ210" s="355"/>
      <c r="DA210" s="355"/>
      <c r="DB210" s="355"/>
      <c r="DC210" s="355"/>
      <c r="DD210" s="355"/>
      <c r="DE210" s="355"/>
      <c r="DF210" s="355"/>
      <c r="DG210" s="355"/>
      <c r="DH210" s="355"/>
      <c r="DI210" s="355"/>
      <c r="DJ210" s="355"/>
      <c r="DK210" s="356"/>
      <c r="DL210" s="355"/>
      <c r="DM210" s="355"/>
      <c r="DO210" s="355"/>
      <c r="DP210" s="355"/>
      <c r="DQ210" s="355"/>
      <c r="DR210" s="355"/>
      <c r="DS210" s="355"/>
      <c r="DT210" s="355"/>
      <c r="DU210" s="355"/>
      <c r="DV210" s="355"/>
      <c r="DW210" s="355"/>
      <c r="DX210" s="355"/>
      <c r="DY210" s="355"/>
      <c r="DZ210" s="355"/>
      <c r="EA210" s="356"/>
      <c r="EB210" s="355"/>
      <c r="EC210" s="355"/>
      <c r="EE210" s="407"/>
      <c r="EF210" s="407"/>
      <c r="EG210" s="407"/>
      <c r="EH210" s="407"/>
      <c r="EI210" s="407"/>
      <c r="EK210" s="407"/>
      <c r="EL210" s="408"/>
      <c r="EM210" s="407"/>
      <c r="EN210" s="407"/>
      <c r="EO210" s="407"/>
      <c r="EP210" s="407"/>
      <c r="EQ210" s="407"/>
      <c r="ES210" s="407"/>
      <c r="ET210" s="407"/>
      <c r="EU210" s="407"/>
      <c r="EV210" s="407"/>
      <c r="EW210" s="407"/>
      <c r="EY210" s="407"/>
      <c r="EZ210" s="407"/>
      <c r="FA210" s="407"/>
      <c r="FB210" s="407"/>
      <c r="FC210" s="407"/>
    </row>
    <row r="211" spans="1:159" x14ac:dyDescent="0.25">
      <c r="A211" s="198"/>
      <c r="B211" s="355"/>
      <c r="C211" s="355"/>
      <c r="D211" s="355"/>
      <c r="E211" s="355"/>
      <c r="F211" s="355"/>
      <c r="G211" s="355"/>
      <c r="H211" s="355"/>
      <c r="I211" s="355"/>
      <c r="J211" s="355"/>
      <c r="K211" s="355"/>
      <c r="L211" s="355"/>
      <c r="M211" s="355"/>
      <c r="N211" s="355"/>
      <c r="O211" s="355"/>
      <c r="P211" s="355"/>
      <c r="Q211" s="355"/>
      <c r="AQ211" s="407"/>
      <c r="AR211" s="408"/>
      <c r="AS211" s="407"/>
      <c r="AT211" s="408"/>
      <c r="AU211" s="407"/>
      <c r="AV211" s="407"/>
      <c r="AW211" s="407"/>
      <c r="AX211" s="407"/>
      <c r="AY211" s="407"/>
      <c r="AZ211" s="407"/>
      <c r="BB211" s="407"/>
      <c r="BC211" s="407"/>
      <c r="BD211" s="407"/>
      <c r="BE211" s="407"/>
      <c r="BF211" s="407"/>
      <c r="BG211" s="407"/>
      <c r="BH211" s="407"/>
      <c r="BI211" s="407"/>
      <c r="BJ211" s="407"/>
      <c r="BK211" s="407"/>
      <c r="BM211" s="407"/>
      <c r="BN211" s="408"/>
      <c r="BO211" s="407"/>
      <c r="BP211" s="408"/>
      <c r="BQ211" s="407"/>
      <c r="BR211" s="407"/>
      <c r="BS211" s="407"/>
      <c r="BT211" s="407"/>
      <c r="BU211" s="407"/>
      <c r="BW211" s="407"/>
      <c r="BX211" s="407"/>
      <c r="BY211" s="407"/>
      <c r="BZ211" s="407"/>
      <c r="CA211" s="407"/>
      <c r="CB211" s="407"/>
      <c r="CC211" s="407"/>
      <c r="CD211" s="407"/>
      <c r="CE211" s="407"/>
      <c r="CG211" s="407"/>
      <c r="CH211" s="407"/>
      <c r="CI211" s="407"/>
      <c r="CJ211" s="407"/>
      <c r="CK211" s="407"/>
      <c r="CM211" s="407"/>
      <c r="CN211" s="407"/>
      <c r="CO211" s="407"/>
      <c r="CP211" s="407"/>
      <c r="CQ211" s="407"/>
      <c r="CS211" s="407"/>
      <c r="CT211" s="407"/>
      <c r="CU211" s="407"/>
      <c r="CV211" s="407"/>
      <c r="CW211" s="407"/>
      <c r="CY211" s="355"/>
      <c r="CZ211" s="355"/>
      <c r="DA211" s="355"/>
      <c r="DB211" s="355"/>
      <c r="DC211" s="355"/>
      <c r="DD211" s="355"/>
      <c r="DE211" s="355"/>
      <c r="DF211" s="355"/>
      <c r="DG211" s="355"/>
      <c r="DH211" s="355"/>
      <c r="DI211" s="355"/>
      <c r="DJ211" s="355"/>
      <c r="DK211" s="356"/>
      <c r="DL211" s="355"/>
      <c r="DM211" s="355"/>
      <c r="DO211" s="355"/>
      <c r="DP211" s="355"/>
      <c r="DQ211" s="355"/>
      <c r="DR211" s="355"/>
      <c r="DS211" s="355"/>
      <c r="DT211" s="355"/>
      <c r="DU211" s="355"/>
      <c r="DV211" s="355"/>
      <c r="DW211" s="355"/>
      <c r="DX211" s="355"/>
      <c r="DY211" s="355"/>
      <c r="DZ211" s="355"/>
      <c r="EA211" s="356"/>
      <c r="EB211" s="355"/>
      <c r="EC211" s="355"/>
      <c r="EE211" s="407"/>
      <c r="EF211" s="407"/>
      <c r="EG211" s="407"/>
      <c r="EH211" s="407"/>
      <c r="EI211" s="407"/>
      <c r="EK211" s="407"/>
      <c r="EL211" s="408"/>
      <c r="EM211" s="407"/>
      <c r="EN211" s="407"/>
      <c r="EO211" s="407"/>
      <c r="EP211" s="407"/>
      <c r="EQ211" s="407"/>
      <c r="ES211" s="407"/>
      <c r="ET211" s="407"/>
      <c r="EU211" s="407"/>
      <c r="EV211" s="407"/>
      <c r="EW211" s="407"/>
      <c r="EY211" s="407"/>
      <c r="EZ211" s="407"/>
      <c r="FA211" s="407"/>
      <c r="FB211" s="407"/>
      <c r="FC211" s="407"/>
    </row>
    <row r="212" spans="1:159" x14ac:dyDescent="0.25">
      <c r="A212" s="198"/>
      <c r="B212" s="355"/>
      <c r="C212" s="355"/>
      <c r="D212" s="355"/>
      <c r="E212" s="355"/>
      <c r="F212" s="355"/>
      <c r="G212" s="355"/>
      <c r="H212" s="355"/>
      <c r="I212" s="355"/>
      <c r="J212" s="355"/>
      <c r="K212" s="355"/>
      <c r="L212" s="355"/>
      <c r="M212" s="355"/>
      <c r="N212" s="355"/>
      <c r="O212" s="355"/>
      <c r="P212" s="355"/>
      <c r="Q212" s="355"/>
      <c r="AQ212" s="407"/>
      <c r="AR212" s="408"/>
      <c r="AS212" s="407"/>
      <c r="AT212" s="408"/>
      <c r="AU212" s="407"/>
      <c r="AV212" s="407"/>
      <c r="AW212" s="407"/>
      <c r="AX212" s="407"/>
      <c r="AY212" s="407"/>
      <c r="AZ212" s="407"/>
      <c r="BB212" s="407"/>
      <c r="BC212" s="407"/>
      <c r="BD212" s="407"/>
      <c r="BE212" s="407"/>
      <c r="BF212" s="407"/>
      <c r="BG212" s="407"/>
      <c r="BH212" s="407"/>
      <c r="BI212" s="407"/>
      <c r="BJ212" s="407"/>
      <c r="BK212" s="407"/>
      <c r="BM212" s="407"/>
      <c r="BN212" s="408"/>
      <c r="BO212" s="407"/>
      <c r="BP212" s="408"/>
      <c r="BQ212" s="407"/>
      <c r="BR212" s="407"/>
      <c r="BS212" s="407"/>
      <c r="BT212" s="407"/>
      <c r="BU212" s="407"/>
      <c r="BW212" s="407"/>
      <c r="BX212" s="407"/>
      <c r="BY212" s="407"/>
      <c r="BZ212" s="407"/>
      <c r="CA212" s="407"/>
      <c r="CB212" s="407"/>
      <c r="CC212" s="407"/>
      <c r="CD212" s="407"/>
      <c r="CE212" s="407"/>
      <c r="CG212" s="407"/>
      <c r="CH212" s="407"/>
      <c r="CI212" s="407"/>
      <c r="CJ212" s="407"/>
      <c r="CK212" s="407"/>
      <c r="CM212" s="407"/>
      <c r="CN212" s="407"/>
      <c r="CO212" s="407"/>
      <c r="CP212" s="407"/>
      <c r="CQ212" s="407"/>
      <c r="CS212" s="407"/>
      <c r="CT212" s="407"/>
      <c r="CU212" s="407"/>
      <c r="CV212" s="407"/>
      <c r="CW212" s="407"/>
      <c r="CY212" s="355"/>
      <c r="CZ212" s="355"/>
      <c r="DA212" s="355"/>
      <c r="DB212" s="355"/>
      <c r="DC212" s="355"/>
      <c r="DD212" s="355"/>
      <c r="DE212" s="355"/>
      <c r="DF212" s="355"/>
      <c r="DG212" s="355"/>
      <c r="DH212" s="355"/>
      <c r="DI212" s="355"/>
      <c r="DJ212" s="355"/>
      <c r="DK212" s="356"/>
      <c r="DL212" s="355"/>
      <c r="DM212" s="355"/>
      <c r="DO212" s="355"/>
      <c r="DP212" s="355"/>
      <c r="DQ212" s="355"/>
      <c r="DR212" s="355"/>
      <c r="DS212" s="355"/>
      <c r="DT212" s="355"/>
      <c r="DU212" s="355"/>
      <c r="DV212" s="355"/>
      <c r="DW212" s="355"/>
      <c r="DX212" s="355"/>
      <c r="DY212" s="355"/>
      <c r="DZ212" s="355"/>
      <c r="EA212" s="356"/>
      <c r="EB212" s="355"/>
      <c r="EC212" s="355"/>
      <c r="EE212" s="407"/>
      <c r="EF212" s="407"/>
      <c r="EG212" s="407"/>
      <c r="EH212" s="407"/>
      <c r="EI212" s="407"/>
      <c r="EK212" s="407"/>
      <c r="EL212" s="408"/>
      <c r="EM212" s="407"/>
      <c r="EN212" s="407"/>
      <c r="EO212" s="407"/>
      <c r="EP212" s="407"/>
      <c r="EQ212" s="407"/>
      <c r="ES212" s="407"/>
      <c r="ET212" s="407"/>
      <c r="EU212" s="407"/>
      <c r="EV212" s="407"/>
      <c r="EW212" s="407"/>
      <c r="EY212" s="407"/>
      <c r="EZ212" s="407"/>
      <c r="FA212" s="407"/>
      <c r="FB212" s="407"/>
      <c r="FC212" s="407"/>
    </row>
    <row r="213" spans="1:159" x14ac:dyDescent="0.25">
      <c r="A213" s="198"/>
      <c r="B213" s="355"/>
      <c r="C213" s="355"/>
      <c r="D213" s="355"/>
      <c r="E213" s="355"/>
      <c r="F213" s="355"/>
      <c r="G213" s="355"/>
      <c r="H213" s="355"/>
      <c r="I213" s="355"/>
      <c r="J213" s="355"/>
      <c r="K213" s="355"/>
      <c r="L213" s="355"/>
      <c r="M213" s="355"/>
      <c r="N213" s="355"/>
      <c r="O213" s="355"/>
      <c r="P213" s="355"/>
      <c r="Q213" s="355"/>
      <c r="AQ213" s="407"/>
      <c r="AR213" s="408"/>
      <c r="AS213" s="407"/>
      <c r="AT213" s="408"/>
      <c r="AU213" s="407"/>
      <c r="AV213" s="407"/>
      <c r="AW213" s="407"/>
      <c r="AX213" s="407"/>
      <c r="AY213" s="407"/>
      <c r="AZ213" s="407"/>
      <c r="BB213" s="407"/>
      <c r="BC213" s="407"/>
      <c r="BD213" s="407"/>
      <c r="BE213" s="407"/>
      <c r="BF213" s="407"/>
      <c r="BG213" s="407"/>
      <c r="BH213" s="407"/>
      <c r="BI213" s="407"/>
      <c r="BJ213" s="407"/>
      <c r="BK213" s="407"/>
      <c r="BM213" s="407"/>
      <c r="BN213" s="408"/>
      <c r="BO213" s="407"/>
      <c r="BP213" s="408"/>
      <c r="BQ213" s="407"/>
      <c r="BR213" s="407"/>
      <c r="BS213" s="407"/>
      <c r="BT213" s="407"/>
      <c r="BU213" s="407"/>
      <c r="BW213" s="407"/>
      <c r="BX213" s="407"/>
      <c r="BY213" s="407"/>
      <c r="BZ213" s="407"/>
      <c r="CA213" s="407"/>
      <c r="CB213" s="407"/>
      <c r="CC213" s="407"/>
      <c r="CD213" s="407"/>
      <c r="CE213" s="407"/>
      <c r="CG213" s="407"/>
      <c r="CH213" s="407"/>
      <c r="CI213" s="407"/>
      <c r="CJ213" s="407"/>
      <c r="CK213" s="407"/>
      <c r="CM213" s="407"/>
      <c r="CN213" s="407"/>
      <c r="CO213" s="407"/>
      <c r="CP213" s="407"/>
      <c r="CQ213" s="407"/>
      <c r="CS213" s="407"/>
      <c r="CT213" s="407"/>
      <c r="CU213" s="407"/>
      <c r="CV213" s="407"/>
      <c r="CW213" s="407"/>
      <c r="CY213" s="355"/>
      <c r="CZ213" s="355"/>
      <c r="DA213" s="355"/>
      <c r="DB213" s="355"/>
      <c r="DC213" s="355"/>
      <c r="DD213" s="355"/>
      <c r="DE213" s="355"/>
      <c r="DF213" s="355"/>
      <c r="DG213" s="355"/>
      <c r="DH213" s="355"/>
      <c r="DI213" s="355"/>
      <c r="DJ213" s="355"/>
      <c r="DK213" s="356"/>
      <c r="DL213" s="355"/>
      <c r="DM213" s="355"/>
      <c r="DO213" s="355"/>
      <c r="DP213" s="355"/>
      <c r="DQ213" s="355"/>
      <c r="DR213" s="355"/>
      <c r="DS213" s="355"/>
      <c r="DT213" s="355"/>
      <c r="DU213" s="355"/>
      <c r="DV213" s="355"/>
      <c r="DW213" s="355"/>
      <c r="DX213" s="355"/>
      <c r="DY213" s="355"/>
      <c r="DZ213" s="355"/>
      <c r="EA213" s="356"/>
      <c r="EB213" s="355"/>
      <c r="EC213" s="355"/>
      <c r="EE213" s="407"/>
      <c r="EF213" s="407"/>
      <c r="EG213" s="407"/>
      <c r="EH213" s="407"/>
      <c r="EI213" s="407"/>
      <c r="EK213" s="407"/>
      <c r="EL213" s="408"/>
      <c r="EM213" s="407"/>
      <c r="EN213" s="407"/>
      <c r="EO213" s="407"/>
      <c r="EP213" s="407"/>
      <c r="EQ213" s="407"/>
      <c r="ES213" s="407"/>
      <c r="ET213" s="407"/>
      <c r="EU213" s="407"/>
      <c r="EV213" s="407"/>
      <c r="EW213" s="407"/>
      <c r="EY213" s="407"/>
      <c r="EZ213" s="407"/>
      <c r="FA213" s="407"/>
      <c r="FB213" s="407"/>
      <c r="FC213" s="407"/>
    </row>
    <row r="214" spans="1:159" x14ac:dyDescent="0.25">
      <c r="A214" s="198"/>
      <c r="B214" s="355"/>
      <c r="C214" s="355"/>
      <c r="D214" s="355"/>
      <c r="E214" s="355"/>
      <c r="F214" s="355"/>
      <c r="G214" s="355"/>
      <c r="H214" s="355"/>
      <c r="I214" s="355"/>
      <c r="J214" s="355"/>
      <c r="K214" s="355"/>
      <c r="L214" s="355"/>
      <c r="M214" s="355"/>
      <c r="N214" s="355"/>
      <c r="O214" s="355"/>
      <c r="P214" s="355"/>
      <c r="Q214" s="355"/>
      <c r="AQ214" s="407"/>
      <c r="AR214" s="408"/>
      <c r="AS214" s="407"/>
      <c r="AT214" s="408"/>
      <c r="AU214" s="407"/>
      <c r="AV214" s="407"/>
      <c r="AW214" s="407"/>
      <c r="AX214" s="407"/>
      <c r="AY214" s="407"/>
      <c r="AZ214" s="407"/>
      <c r="BB214" s="407"/>
      <c r="BC214" s="407"/>
      <c r="BD214" s="407"/>
      <c r="BE214" s="407"/>
      <c r="BF214" s="407"/>
      <c r="BG214" s="407"/>
      <c r="BH214" s="407"/>
      <c r="BI214" s="407"/>
      <c r="BJ214" s="407"/>
      <c r="BK214" s="407"/>
      <c r="BM214" s="407"/>
      <c r="BN214" s="408"/>
      <c r="BO214" s="407"/>
      <c r="BP214" s="408"/>
      <c r="BQ214" s="407"/>
      <c r="BR214" s="407"/>
      <c r="BS214" s="407"/>
      <c r="BT214" s="407"/>
      <c r="BU214" s="407"/>
      <c r="BW214" s="407"/>
      <c r="BX214" s="407"/>
      <c r="BY214" s="407"/>
      <c r="BZ214" s="407"/>
      <c r="CA214" s="407"/>
      <c r="CB214" s="407"/>
      <c r="CC214" s="407"/>
      <c r="CD214" s="407"/>
      <c r="CE214" s="407"/>
      <c r="CG214" s="407"/>
      <c r="CH214" s="407"/>
      <c r="CI214" s="407"/>
      <c r="CJ214" s="407"/>
      <c r="CK214" s="407"/>
      <c r="CM214" s="407"/>
      <c r="CN214" s="407"/>
      <c r="CO214" s="407"/>
      <c r="CP214" s="407"/>
      <c r="CQ214" s="407"/>
      <c r="CS214" s="407"/>
      <c r="CT214" s="407"/>
      <c r="CU214" s="407"/>
      <c r="CV214" s="407"/>
      <c r="CW214" s="407"/>
      <c r="CY214" s="355"/>
      <c r="CZ214" s="355"/>
      <c r="DA214" s="355"/>
      <c r="DB214" s="355"/>
      <c r="DC214" s="355"/>
      <c r="DD214" s="355"/>
      <c r="DE214" s="355"/>
      <c r="DF214" s="355"/>
      <c r="DG214" s="355"/>
      <c r="DH214" s="355"/>
      <c r="DI214" s="355"/>
      <c r="DJ214" s="355"/>
      <c r="DK214" s="356"/>
      <c r="DL214" s="355"/>
      <c r="DM214" s="355"/>
      <c r="DO214" s="355"/>
      <c r="DP214" s="355"/>
      <c r="DQ214" s="355"/>
      <c r="DR214" s="355"/>
      <c r="DS214" s="355"/>
      <c r="DT214" s="355"/>
      <c r="DU214" s="355"/>
      <c r="DV214" s="355"/>
      <c r="DW214" s="355"/>
      <c r="DX214" s="355"/>
      <c r="DY214" s="355"/>
      <c r="DZ214" s="355"/>
      <c r="EA214" s="356"/>
      <c r="EB214" s="355"/>
      <c r="EC214" s="355"/>
      <c r="EE214" s="407"/>
      <c r="EF214" s="407"/>
      <c r="EG214" s="407"/>
      <c r="EH214" s="407"/>
      <c r="EI214" s="407"/>
      <c r="EK214" s="407"/>
      <c r="EL214" s="408"/>
      <c r="EM214" s="407"/>
      <c r="EN214" s="407"/>
      <c r="EO214" s="407"/>
      <c r="EP214" s="407"/>
      <c r="EQ214" s="407"/>
      <c r="ES214" s="407"/>
      <c r="ET214" s="407"/>
      <c r="EU214" s="407"/>
      <c r="EV214" s="407"/>
      <c r="EW214" s="407"/>
      <c r="EY214" s="407"/>
      <c r="EZ214" s="407"/>
      <c r="FA214" s="407"/>
      <c r="FB214" s="407"/>
      <c r="FC214" s="407"/>
    </row>
    <row r="215" spans="1:159" x14ac:dyDescent="0.25">
      <c r="A215" s="198"/>
      <c r="B215" s="355"/>
      <c r="C215" s="355"/>
      <c r="D215" s="355"/>
      <c r="E215" s="355"/>
      <c r="F215" s="355"/>
      <c r="G215" s="355"/>
      <c r="H215" s="355"/>
      <c r="I215" s="355"/>
      <c r="J215" s="355"/>
      <c r="K215" s="355"/>
      <c r="L215" s="355"/>
      <c r="M215" s="355"/>
      <c r="N215" s="355"/>
      <c r="O215" s="355"/>
      <c r="P215" s="355"/>
      <c r="Q215" s="355"/>
      <c r="AQ215" s="407"/>
      <c r="AR215" s="408"/>
      <c r="AS215" s="407"/>
      <c r="AT215" s="408"/>
      <c r="AU215" s="407"/>
      <c r="AV215" s="407"/>
      <c r="AW215" s="407"/>
      <c r="AX215" s="407"/>
      <c r="AY215" s="407"/>
      <c r="AZ215" s="407"/>
      <c r="BB215" s="407"/>
      <c r="BC215" s="407"/>
      <c r="BD215" s="407"/>
      <c r="BE215" s="407"/>
      <c r="BF215" s="407"/>
      <c r="BG215" s="407"/>
      <c r="BH215" s="407"/>
      <c r="BI215" s="407"/>
      <c r="BJ215" s="407"/>
      <c r="BK215" s="407"/>
      <c r="BM215" s="407"/>
      <c r="BN215" s="408"/>
      <c r="BO215" s="407"/>
      <c r="BP215" s="408"/>
      <c r="BQ215" s="407"/>
      <c r="BR215" s="407"/>
      <c r="BS215" s="407"/>
      <c r="BT215" s="407"/>
      <c r="BU215" s="407"/>
      <c r="BW215" s="407"/>
      <c r="BX215" s="407"/>
      <c r="BY215" s="407"/>
      <c r="BZ215" s="407"/>
      <c r="CA215" s="407"/>
      <c r="CB215" s="407"/>
      <c r="CC215" s="407"/>
      <c r="CD215" s="407"/>
      <c r="CE215" s="407"/>
      <c r="CG215" s="407"/>
      <c r="CH215" s="407"/>
      <c r="CI215" s="407"/>
      <c r="CJ215" s="407"/>
      <c r="CK215" s="407"/>
      <c r="CM215" s="407"/>
      <c r="CN215" s="407"/>
      <c r="CO215" s="407"/>
      <c r="CP215" s="407"/>
      <c r="CQ215" s="407"/>
      <c r="CS215" s="407"/>
      <c r="CT215" s="407"/>
      <c r="CU215" s="407"/>
      <c r="CV215" s="407"/>
      <c r="CW215" s="407"/>
      <c r="CY215" s="355"/>
      <c r="CZ215" s="355"/>
      <c r="DA215" s="355"/>
      <c r="DB215" s="355"/>
      <c r="DC215" s="355"/>
      <c r="DD215" s="355"/>
      <c r="DE215" s="355"/>
      <c r="DF215" s="355"/>
      <c r="DG215" s="355"/>
      <c r="DH215" s="355"/>
      <c r="DI215" s="355"/>
      <c r="DJ215" s="355"/>
      <c r="DK215" s="356"/>
      <c r="DL215" s="355"/>
      <c r="DM215" s="355"/>
      <c r="DO215" s="355"/>
      <c r="DP215" s="355"/>
      <c r="DQ215" s="355"/>
      <c r="DR215" s="355"/>
      <c r="DS215" s="355"/>
      <c r="DT215" s="355"/>
      <c r="DU215" s="355"/>
      <c r="DV215" s="355"/>
      <c r="DW215" s="355"/>
      <c r="DX215" s="355"/>
      <c r="DY215" s="355"/>
      <c r="DZ215" s="355"/>
      <c r="EA215" s="356"/>
      <c r="EB215" s="355"/>
      <c r="EC215" s="355"/>
      <c r="EE215" s="407"/>
      <c r="EF215" s="407"/>
      <c r="EG215" s="407"/>
      <c r="EH215" s="407"/>
      <c r="EI215" s="407"/>
      <c r="EK215" s="407"/>
      <c r="EL215" s="408"/>
      <c r="EM215" s="407"/>
      <c r="EN215" s="407"/>
      <c r="EO215" s="407"/>
      <c r="EP215" s="407"/>
      <c r="EQ215" s="407"/>
      <c r="ES215" s="407"/>
      <c r="ET215" s="407"/>
      <c r="EU215" s="407"/>
      <c r="EV215" s="407"/>
      <c r="EW215" s="407"/>
      <c r="EY215" s="407"/>
      <c r="EZ215" s="407"/>
      <c r="FA215" s="407"/>
      <c r="FB215" s="407"/>
      <c r="FC215" s="407"/>
    </row>
    <row r="216" spans="1:159" x14ac:dyDescent="0.25">
      <c r="A216" s="198"/>
      <c r="B216" s="355"/>
      <c r="C216" s="355"/>
      <c r="D216" s="355"/>
      <c r="E216" s="355"/>
      <c r="F216" s="355"/>
      <c r="G216" s="355"/>
      <c r="H216" s="355"/>
      <c r="I216" s="355"/>
      <c r="J216" s="355"/>
      <c r="K216" s="355"/>
      <c r="L216" s="355"/>
      <c r="M216" s="355"/>
      <c r="N216" s="355"/>
      <c r="O216" s="355"/>
      <c r="P216" s="355"/>
      <c r="Q216" s="355"/>
      <c r="AQ216" s="407"/>
      <c r="AR216" s="408"/>
      <c r="AS216" s="407"/>
      <c r="AT216" s="408"/>
      <c r="AU216" s="407"/>
      <c r="AV216" s="407"/>
      <c r="AW216" s="407"/>
      <c r="AX216" s="407"/>
      <c r="AY216" s="407"/>
      <c r="AZ216" s="407"/>
      <c r="BB216" s="407"/>
      <c r="BC216" s="407"/>
      <c r="BD216" s="407"/>
      <c r="BE216" s="407"/>
      <c r="BF216" s="407"/>
      <c r="BG216" s="407"/>
      <c r="BH216" s="407"/>
      <c r="BI216" s="407"/>
      <c r="BJ216" s="407"/>
      <c r="BK216" s="407"/>
      <c r="BM216" s="407"/>
      <c r="BN216" s="408"/>
      <c r="BO216" s="407"/>
      <c r="BP216" s="408"/>
      <c r="BQ216" s="407"/>
      <c r="BR216" s="407"/>
      <c r="BS216" s="407"/>
      <c r="BT216" s="407"/>
      <c r="BU216" s="407"/>
      <c r="BW216" s="407"/>
      <c r="BX216" s="407"/>
      <c r="BY216" s="407"/>
      <c r="BZ216" s="407"/>
      <c r="CA216" s="407"/>
      <c r="CB216" s="407"/>
      <c r="CC216" s="407"/>
      <c r="CD216" s="407"/>
      <c r="CE216" s="407"/>
      <c r="CG216" s="407"/>
      <c r="CH216" s="407"/>
      <c r="CI216" s="407"/>
      <c r="CJ216" s="407"/>
      <c r="CK216" s="407"/>
      <c r="CM216" s="407"/>
      <c r="CN216" s="407"/>
      <c r="CO216" s="407"/>
      <c r="CP216" s="407"/>
      <c r="CQ216" s="407"/>
      <c r="CS216" s="407"/>
      <c r="CT216" s="407"/>
      <c r="CU216" s="407"/>
      <c r="CV216" s="407"/>
      <c r="CW216" s="407"/>
      <c r="CY216" s="355"/>
      <c r="CZ216" s="355"/>
      <c r="DA216" s="355"/>
      <c r="DB216" s="355"/>
      <c r="DC216" s="355"/>
      <c r="DD216" s="355"/>
      <c r="DE216" s="355"/>
      <c r="DF216" s="355"/>
      <c r="DG216" s="355"/>
      <c r="DH216" s="355"/>
      <c r="DI216" s="355"/>
      <c r="DJ216" s="355"/>
      <c r="DK216" s="356"/>
      <c r="DL216" s="355"/>
      <c r="DM216" s="355"/>
      <c r="DO216" s="355"/>
      <c r="DP216" s="355"/>
      <c r="DQ216" s="355"/>
      <c r="DR216" s="355"/>
      <c r="DS216" s="355"/>
      <c r="DT216" s="355"/>
      <c r="DU216" s="355"/>
      <c r="DV216" s="355"/>
      <c r="DW216" s="355"/>
      <c r="DX216" s="355"/>
      <c r="DY216" s="355"/>
      <c r="DZ216" s="355"/>
      <c r="EA216" s="356"/>
      <c r="EB216" s="355"/>
      <c r="EC216" s="355"/>
      <c r="EE216" s="407"/>
      <c r="EF216" s="407"/>
      <c r="EG216" s="407"/>
      <c r="EH216" s="407"/>
      <c r="EI216" s="407"/>
      <c r="EK216" s="407"/>
      <c r="EL216" s="408"/>
      <c r="EM216" s="407"/>
      <c r="EN216" s="407"/>
      <c r="EO216" s="407"/>
      <c r="EP216" s="407"/>
      <c r="EQ216" s="407"/>
      <c r="ES216" s="407"/>
      <c r="ET216" s="407"/>
      <c r="EU216" s="407"/>
      <c r="EV216" s="407"/>
      <c r="EW216" s="407"/>
      <c r="EY216" s="407"/>
      <c r="EZ216" s="407"/>
      <c r="FA216" s="407"/>
      <c r="FB216" s="407"/>
      <c r="FC216" s="407"/>
    </row>
    <row r="217" spans="1:159" x14ac:dyDescent="0.25">
      <c r="A217" s="198"/>
      <c r="B217" s="355"/>
      <c r="C217" s="355"/>
      <c r="D217" s="355"/>
      <c r="E217" s="355"/>
      <c r="F217" s="355"/>
      <c r="G217" s="355"/>
      <c r="H217" s="355"/>
      <c r="I217" s="355"/>
      <c r="J217" s="355"/>
      <c r="K217" s="355"/>
      <c r="L217" s="355"/>
      <c r="M217" s="355"/>
      <c r="N217" s="355"/>
      <c r="O217" s="355"/>
      <c r="P217" s="355"/>
      <c r="Q217" s="355"/>
      <c r="AQ217" s="407"/>
      <c r="AR217" s="408"/>
      <c r="AS217" s="407"/>
      <c r="AT217" s="408"/>
      <c r="AU217" s="407"/>
      <c r="AV217" s="407"/>
      <c r="AW217" s="407"/>
      <c r="AX217" s="407"/>
      <c r="AY217" s="407"/>
      <c r="AZ217" s="407"/>
      <c r="BB217" s="407"/>
      <c r="BC217" s="407"/>
      <c r="BD217" s="407"/>
      <c r="BE217" s="407"/>
      <c r="BF217" s="407"/>
      <c r="BG217" s="407"/>
      <c r="BH217" s="407"/>
      <c r="BI217" s="407"/>
      <c r="BJ217" s="407"/>
      <c r="BK217" s="407"/>
      <c r="BM217" s="407"/>
      <c r="BN217" s="408"/>
      <c r="BO217" s="407"/>
      <c r="BP217" s="408"/>
      <c r="BQ217" s="407"/>
      <c r="BR217" s="407"/>
      <c r="BS217" s="407"/>
      <c r="BT217" s="407"/>
      <c r="BU217" s="407"/>
      <c r="BW217" s="407"/>
      <c r="BX217" s="407"/>
      <c r="BY217" s="407"/>
      <c r="BZ217" s="407"/>
      <c r="CA217" s="407"/>
      <c r="CB217" s="407"/>
      <c r="CC217" s="407"/>
      <c r="CD217" s="407"/>
      <c r="CE217" s="407"/>
      <c r="CG217" s="407"/>
      <c r="CH217" s="407"/>
      <c r="CI217" s="407"/>
      <c r="CJ217" s="407"/>
      <c r="CK217" s="407"/>
      <c r="CM217" s="407"/>
      <c r="CN217" s="407"/>
      <c r="CO217" s="407"/>
      <c r="CP217" s="407"/>
      <c r="CQ217" s="407"/>
      <c r="CS217" s="407"/>
      <c r="CT217" s="407"/>
      <c r="CU217" s="407"/>
      <c r="CV217" s="407"/>
      <c r="CW217" s="407"/>
      <c r="CY217" s="355"/>
      <c r="CZ217" s="355"/>
      <c r="DA217" s="355"/>
      <c r="DB217" s="355"/>
      <c r="DC217" s="355"/>
      <c r="DD217" s="355"/>
      <c r="DE217" s="355"/>
      <c r="DF217" s="355"/>
      <c r="DG217" s="355"/>
      <c r="DH217" s="355"/>
      <c r="DI217" s="355"/>
      <c r="DJ217" s="355"/>
      <c r="DK217" s="356"/>
      <c r="DL217" s="355"/>
      <c r="DM217" s="355"/>
      <c r="DO217" s="355"/>
      <c r="DP217" s="355"/>
      <c r="DQ217" s="355"/>
      <c r="DR217" s="355"/>
      <c r="DS217" s="355"/>
      <c r="DT217" s="355"/>
      <c r="DU217" s="355"/>
      <c r="DV217" s="355"/>
      <c r="DW217" s="355"/>
      <c r="DX217" s="355"/>
      <c r="DY217" s="355"/>
      <c r="DZ217" s="355"/>
      <c r="EA217" s="356"/>
      <c r="EB217" s="355"/>
      <c r="EC217" s="355"/>
      <c r="EE217" s="407"/>
      <c r="EF217" s="407"/>
      <c r="EG217" s="407"/>
      <c r="EH217" s="407"/>
      <c r="EI217" s="407"/>
      <c r="EK217" s="407"/>
      <c r="EL217" s="408"/>
      <c r="EM217" s="407"/>
      <c r="EN217" s="407"/>
      <c r="EO217" s="407"/>
      <c r="EP217" s="407"/>
      <c r="EQ217" s="407"/>
      <c r="ES217" s="407"/>
      <c r="ET217" s="407"/>
      <c r="EU217" s="407"/>
      <c r="EV217" s="407"/>
      <c r="EW217" s="407"/>
      <c r="EY217" s="407"/>
      <c r="EZ217" s="407"/>
      <c r="FA217" s="407"/>
      <c r="FB217" s="407"/>
      <c r="FC217" s="407"/>
    </row>
    <row r="218" spans="1:159" x14ac:dyDescent="0.25">
      <c r="A218" s="198"/>
      <c r="B218" s="355"/>
      <c r="C218" s="355"/>
      <c r="D218" s="355"/>
      <c r="E218" s="355"/>
      <c r="F218" s="355"/>
      <c r="G218" s="355"/>
      <c r="H218" s="355"/>
      <c r="I218" s="355"/>
      <c r="J218" s="355"/>
      <c r="K218" s="355"/>
      <c r="L218" s="355"/>
      <c r="M218" s="355"/>
      <c r="N218" s="355"/>
      <c r="O218" s="355"/>
      <c r="P218" s="355"/>
      <c r="Q218" s="355"/>
      <c r="AQ218" s="407"/>
      <c r="AR218" s="408"/>
      <c r="AS218" s="407"/>
      <c r="AT218" s="408"/>
      <c r="AU218" s="407"/>
      <c r="AV218" s="407"/>
      <c r="AW218" s="407"/>
      <c r="AX218" s="407"/>
      <c r="AY218" s="407"/>
      <c r="AZ218" s="407"/>
      <c r="BB218" s="407"/>
      <c r="BC218" s="407"/>
      <c r="BD218" s="407"/>
      <c r="BE218" s="407"/>
      <c r="BF218" s="407"/>
      <c r="BG218" s="407"/>
      <c r="BH218" s="407"/>
      <c r="BI218" s="407"/>
      <c r="BJ218" s="407"/>
      <c r="BK218" s="407"/>
      <c r="BM218" s="407"/>
      <c r="BN218" s="408"/>
      <c r="BO218" s="407"/>
      <c r="BP218" s="408"/>
      <c r="BQ218" s="407"/>
      <c r="BR218" s="407"/>
      <c r="BS218" s="407"/>
      <c r="BT218" s="407"/>
      <c r="BU218" s="407"/>
      <c r="BW218" s="407"/>
      <c r="BX218" s="407"/>
      <c r="BY218" s="407"/>
      <c r="BZ218" s="407"/>
      <c r="CA218" s="407"/>
      <c r="CB218" s="407"/>
      <c r="CC218" s="407"/>
      <c r="CD218" s="407"/>
      <c r="CE218" s="407"/>
      <c r="CG218" s="407"/>
      <c r="CH218" s="407"/>
      <c r="CI218" s="407"/>
      <c r="CJ218" s="407"/>
      <c r="CK218" s="407"/>
      <c r="CM218" s="407"/>
      <c r="CN218" s="407"/>
      <c r="CO218" s="407"/>
      <c r="CP218" s="407"/>
      <c r="CQ218" s="407"/>
      <c r="CS218" s="407"/>
      <c r="CT218" s="407"/>
      <c r="CU218" s="407"/>
      <c r="CV218" s="407"/>
      <c r="CW218" s="407"/>
      <c r="CY218" s="355"/>
      <c r="CZ218" s="355"/>
      <c r="DA218" s="355"/>
      <c r="DB218" s="355"/>
      <c r="DC218" s="355"/>
      <c r="DD218" s="355"/>
      <c r="DE218" s="355"/>
      <c r="DF218" s="355"/>
      <c r="DG218" s="355"/>
      <c r="DH218" s="355"/>
      <c r="DI218" s="355"/>
      <c r="DJ218" s="355"/>
      <c r="DK218" s="356"/>
      <c r="DL218" s="355"/>
      <c r="DM218" s="355"/>
      <c r="DO218" s="355"/>
      <c r="DP218" s="355"/>
      <c r="DQ218" s="355"/>
      <c r="DR218" s="355"/>
      <c r="DS218" s="355"/>
      <c r="DT218" s="355"/>
      <c r="DU218" s="355"/>
      <c r="DV218" s="355"/>
      <c r="DW218" s="355"/>
      <c r="DX218" s="355"/>
      <c r="DY218" s="355"/>
      <c r="DZ218" s="355"/>
      <c r="EA218" s="356"/>
      <c r="EB218" s="355"/>
      <c r="EC218" s="355"/>
      <c r="EE218" s="407"/>
      <c r="EF218" s="407"/>
      <c r="EG218" s="407"/>
      <c r="EH218" s="407"/>
      <c r="EI218" s="407"/>
      <c r="EK218" s="407"/>
      <c r="EL218" s="408"/>
      <c r="EM218" s="407"/>
      <c r="EN218" s="407"/>
      <c r="EO218" s="407"/>
      <c r="EP218" s="407"/>
      <c r="EQ218" s="407"/>
      <c r="ES218" s="407"/>
      <c r="ET218" s="407"/>
      <c r="EU218" s="407"/>
      <c r="EV218" s="407"/>
      <c r="EW218" s="407"/>
      <c r="EY218" s="407"/>
      <c r="EZ218" s="407"/>
      <c r="FA218" s="407"/>
      <c r="FB218" s="407"/>
      <c r="FC218" s="407"/>
    </row>
    <row r="219" spans="1:159" x14ac:dyDescent="0.25">
      <c r="A219" s="198"/>
      <c r="B219" s="355"/>
      <c r="C219" s="355"/>
      <c r="D219" s="355"/>
      <c r="E219" s="355"/>
      <c r="F219" s="355"/>
      <c r="G219" s="355"/>
      <c r="H219" s="355"/>
      <c r="I219" s="355"/>
      <c r="J219" s="355"/>
      <c r="K219" s="355"/>
      <c r="L219" s="355"/>
      <c r="M219" s="355"/>
      <c r="N219" s="355"/>
      <c r="O219" s="355"/>
      <c r="P219" s="355"/>
      <c r="Q219" s="355"/>
      <c r="AQ219" s="407"/>
      <c r="AR219" s="408"/>
      <c r="AS219" s="407"/>
      <c r="AT219" s="408"/>
      <c r="AU219" s="407"/>
      <c r="AV219" s="407"/>
      <c r="AW219" s="407"/>
      <c r="AX219" s="407"/>
      <c r="AY219" s="407"/>
      <c r="AZ219" s="407"/>
      <c r="BB219" s="407"/>
      <c r="BC219" s="407"/>
      <c r="BD219" s="407"/>
      <c r="BE219" s="407"/>
      <c r="BF219" s="407"/>
      <c r="BG219" s="407"/>
      <c r="BH219" s="407"/>
      <c r="BI219" s="407"/>
      <c r="BJ219" s="407"/>
      <c r="BK219" s="407"/>
      <c r="BM219" s="407"/>
      <c r="BN219" s="408"/>
      <c r="BO219" s="407"/>
      <c r="BP219" s="408"/>
      <c r="BQ219" s="407"/>
      <c r="BR219" s="407"/>
      <c r="BS219" s="407"/>
      <c r="BT219" s="407"/>
      <c r="BU219" s="407"/>
      <c r="BW219" s="407"/>
      <c r="BX219" s="407"/>
      <c r="BY219" s="407"/>
      <c r="BZ219" s="407"/>
      <c r="CA219" s="407"/>
      <c r="CB219" s="407"/>
      <c r="CC219" s="407"/>
      <c r="CD219" s="407"/>
      <c r="CE219" s="407"/>
      <c r="CG219" s="407"/>
      <c r="CH219" s="407"/>
      <c r="CI219" s="407"/>
      <c r="CJ219" s="407"/>
      <c r="CK219" s="407"/>
      <c r="CM219" s="407"/>
      <c r="CN219" s="407"/>
      <c r="CO219" s="407"/>
      <c r="CP219" s="407"/>
      <c r="CQ219" s="407"/>
      <c r="CS219" s="407"/>
      <c r="CT219" s="407"/>
      <c r="CU219" s="407"/>
      <c r="CV219" s="407"/>
      <c r="CW219" s="407"/>
      <c r="CY219" s="355"/>
      <c r="CZ219" s="355"/>
      <c r="DA219" s="355"/>
      <c r="DB219" s="355"/>
      <c r="DC219" s="355"/>
      <c r="DD219" s="355"/>
      <c r="DE219" s="355"/>
      <c r="DF219" s="355"/>
      <c r="DG219" s="355"/>
      <c r="DH219" s="355"/>
      <c r="DI219" s="355"/>
      <c r="DJ219" s="355"/>
      <c r="DK219" s="356"/>
      <c r="DL219" s="355"/>
      <c r="DM219" s="355"/>
      <c r="DO219" s="355"/>
      <c r="DP219" s="355"/>
      <c r="DQ219" s="355"/>
      <c r="DR219" s="355"/>
      <c r="DS219" s="355"/>
      <c r="DT219" s="355"/>
      <c r="DU219" s="355"/>
      <c r="DV219" s="355"/>
      <c r="DW219" s="355"/>
      <c r="DX219" s="355"/>
      <c r="DY219" s="355"/>
      <c r="DZ219" s="355"/>
      <c r="EA219" s="356"/>
      <c r="EB219" s="355"/>
      <c r="EC219" s="355"/>
      <c r="EE219" s="407"/>
      <c r="EF219" s="407"/>
      <c r="EG219" s="407"/>
      <c r="EH219" s="407"/>
      <c r="EI219" s="407"/>
      <c r="EK219" s="407"/>
      <c r="EL219" s="408"/>
      <c r="EM219" s="407"/>
      <c r="EN219" s="407"/>
      <c r="EO219" s="407"/>
      <c r="EP219" s="407"/>
      <c r="EQ219" s="407"/>
      <c r="ES219" s="407"/>
      <c r="ET219" s="407"/>
      <c r="EU219" s="407"/>
      <c r="EV219" s="407"/>
      <c r="EW219" s="407"/>
      <c r="EY219" s="407"/>
      <c r="EZ219" s="407"/>
      <c r="FA219" s="407"/>
      <c r="FB219" s="407"/>
      <c r="FC219" s="407"/>
    </row>
    <row r="220" spans="1:159" x14ac:dyDescent="0.25">
      <c r="A220" s="198"/>
      <c r="B220" s="355"/>
      <c r="C220" s="355"/>
      <c r="D220" s="355"/>
      <c r="E220" s="355"/>
      <c r="F220" s="355"/>
      <c r="G220" s="355"/>
      <c r="H220" s="355"/>
      <c r="I220" s="355"/>
      <c r="J220" s="355"/>
      <c r="K220" s="355"/>
      <c r="L220" s="355"/>
      <c r="M220" s="355"/>
      <c r="N220" s="355"/>
      <c r="O220" s="355"/>
      <c r="P220" s="355"/>
      <c r="Q220" s="355"/>
      <c r="AQ220" s="407"/>
      <c r="AR220" s="408"/>
      <c r="AS220" s="407"/>
      <c r="AT220" s="408"/>
      <c r="AU220" s="407"/>
      <c r="AV220" s="407"/>
      <c r="AW220" s="407"/>
      <c r="AX220" s="407"/>
      <c r="AY220" s="407"/>
      <c r="AZ220" s="407"/>
      <c r="BB220" s="407"/>
      <c r="BC220" s="407"/>
      <c r="BD220" s="407"/>
      <c r="BE220" s="407"/>
      <c r="BF220" s="407"/>
      <c r="BG220" s="407"/>
      <c r="BH220" s="407"/>
      <c r="BI220" s="407"/>
      <c r="BJ220" s="407"/>
      <c r="BK220" s="407"/>
      <c r="BM220" s="407"/>
      <c r="BN220" s="408"/>
      <c r="BO220" s="407"/>
      <c r="BP220" s="408"/>
      <c r="BQ220" s="407"/>
      <c r="BR220" s="407"/>
      <c r="BS220" s="407"/>
      <c r="BT220" s="407"/>
      <c r="BU220" s="407"/>
      <c r="BW220" s="407"/>
      <c r="BX220" s="407"/>
      <c r="BY220" s="407"/>
      <c r="BZ220" s="407"/>
      <c r="CA220" s="407"/>
      <c r="CB220" s="407"/>
      <c r="CC220" s="407"/>
      <c r="CD220" s="407"/>
      <c r="CE220" s="407"/>
      <c r="CG220" s="407"/>
      <c r="CH220" s="407"/>
      <c r="CI220" s="407"/>
      <c r="CJ220" s="407"/>
      <c r="CK220" s="407"/>
      <c r="CM220" s="407"/>
      <c r="CN220" s="407"/>
      <c r="CO220" s="407"/>
      <c r="CP220" s="407"/>
      <c r="CQ220" s="407"/>
      <c r="CS220" s="407"/>
      <c r="CT220" s="407"/>
      <c r="CU220" s="407"/>
      <c r="CV220" s="407"/>
      <c r="CW220" s="407"/>
      <c r="CY220" s="355"/>
      <c r="CZ220" s="355"/>
      <c r="DA220" s="355"/>
      <c r="DB220" s="355"/>
      <c r="DC220" s="355"/>
      <c r="DD220" s="355"/>
      <c r="DE220" s="355"/>
      <c r="DF220" s="355"/>
      <c r="DG220" s="355"/>
      <c r="DH220" s="355"/>
      <c r="DI220" s="355"/>
      <c r="DJ220" s="355"/>
      <c r="DK220" s="356"/>
      <c r="DL220" s="355"/>
      <c r="DM220" s="355"/>
      <c r="DO220" s="355"/>
      <c r="DP220" s="355"/>
      <c r="DQ220" s="355"/>
      <c r="DR220" s="355"/>
      <c r="DS220" s="355"/>
      <c r="DT220" s="355"/>
      <c r="DU220" s="355"/>
      <c r="DV220" s="355"/>
      <c r="DW220" s="355"/>
      <c r="DX220" s="355"/>
      <c r="DY220" s="355"/>
      <c r="DZ220" s="355"/>
      <c r="EA220" s="356"/>
      <c r="EB220" s="355"/>
      <c r="EC220" s="355"/>
      <c r="EE220" s="407"/>
      <c r="EF220" s="407"/>
      <c r="EG220" s="407"/>
      <c r="EH220" s="407"/>
      <c r="EI220" s="407"/>
      <c r="EK220" s="407"/>
      <c r="EL220" s="408"/>
      <c r="EM220" s="407"/>
      <c r="EN220" s="407"/>
      <c r="EO220" s="407"/>
      <c r="EP220" s="407"/>
      <c r="EQ220" s="407"/>
      <c r="ES220" s="407"/>
      <c r="ET220" s="407"/>
      <c r="EU220" s="407"/>
      <c r="EV220" s="407"/>
      <c r="EW220" s="407"/>
      <c r="EY220" s="407"/>
      <c r="EZ220" s="407"/>
      <c r="FA220" s="407"/>
      <c r="FB220" s="407"/>
      <c r="FC220" s="407"/>
    </row>
    <row r="221" spans="1:159" x14ac:dyDescent="0.25">
      <c r="A221" s="198"/>
      <c r="B221" s="355"/>
      <c r="C221" s="355"/>
      <c r="D221" s="355"/>
      <c r="E221" s="355"/>
      <c r="F221" s="355"/>
      <c r="G221" s="355"/>
      <c r="H221" s="355"/>
      <c r="I221" s="355"/>
      <c r="J221" s="355"/>
      <c r="K221" s="355"/>
      <c r="L221" s="355"/>
      <c r="M221" s="355"/>
      <c r="N221" s="355"/>
      <c r="O221" s="355"/>
      <c r="P221" s="355"/>
      <c r="Q221" s="355"/>
      <c r="AQ221" s="407"/>
      <c r="AR221" s="408"/>
      <c r="AS221" s="407"/>
      <c r="AT221" s="408"/>
      <c r="AU221" s="407"/>
      <c r="AV221" s="407"/>
      <c r="AW221" s="407"/>
      <c r="AX221" s="407"/>
      <c r="AY221" s="407"/>
      <c r="AZ221" s="407"/>
      <c r="BB221" s="407"/>
      <c r="BC221" s="407"/>
      <c r="BD221" s="407"/>
      <c r="BE221" s="407"/>
      <c r="BF221" s="407"/>
      <c r="BG221" s="407"/>
      <c r="BH221" s="407"/>
      <c r="BI221" s="407"/>
      <c r="BJ221" s="407"/>
      <c r="BK221" s="407"/>
      <c r="BM221" s="407"/>
      <c r="BN221" s="408"/>
      <c r="BO221" s="407"/>
      <c r="BP221" s="408"/>
      <c r="BQ221" s="407"/>
      <c r="BR221" s="407"/>
      <c r="BS221" s="407"/>
      <c r="BT221" s="407"/>
      <c r="BU221" s="407"/>
      <c r="BW221" s="407"/>
      <c r="BX221" s="407"/>
      <c r="BY221" s="407"/>
      <c r="BZ221" s="407"/>
      <c r="CA221" s="407"/>
      <c r="CB221" s="407"/>
      <c r="CC221" s="407"/>
      <c r="CD221" s="407"/>
      <c r="CE221" s="407"/>
      <c r="CG221" s="407"/>
      <c r="CH221" s="407"/>
      <c r="CI221" s="407"/>
      <c r="CJ221" s="407"/>
      <c r="CK221" s="407"/>
      <c r="CM221" s="407"/>
      <c r="CN221" s="407"/>
      <c r="CO221" s="407"/>
      <c r="CP221" s="407"/>
      <c r="CQ221" s="407"/>
      <c r="CS221" s="407"/>
      <c r="CT221" s="407"/>
      <c r="CU221" s="407"/>
      <c r="CV221" s="407"/>
      <c r="CW221" s="407"/>
      <c r="CY221" s="355"/>
      <c r="CZ221" s="355"/>
      <c r="DA221" s="355"/>
      <c r="DB221" s="355"/>
      <c r="DC221" s="355"/>
      <c r="DD221" s="355"/>
      <c r="DE221" s="355"/>
      <c r="DF221" s="355"/>
      <c r="DG221" s="355"/>
      <c r="DH221" s="355"/>
      <c r="DI221" s="355"/>
      <c r="DJ221" s="355"/>
      <c r="DK221" s="356"/>
      <c r="DL221" s="355"/>
      <c r="DM221" s="355"/>
      <c r="DO221" s="355"/>
      <c r="DP221" s="355"/>
      <c r="DQ221" s="355"/>
      <c r="DR221" s="355"/>
      <c r="DS221" s="355"/>
      <c r="DT221" s="355"/>
      <c r="DU221" s="355"/>
      <c r="DV221" s="355"/>
      <c r="DW221" s="355"/>
      <c r="DX221" s="355"/>
      <c r="DY221" s="355"/>
      <c r="DZ221" s="355"/>
      <c r="EA221" s="356"/>
      <c r="EB221" s="355"/>
      <c r="EC221" s="355"/>
      <c r="EE221" s="407"/>
      <c r="EF221" s="407"/>
      <c r="EG221" s="407"/>
      <c r="EH221" s="407"/>
      <c r="EI221" s="407"/>
      <c r="EK221" s="407"/>
      <c r="EL221" s="408"/>
      <c r="EM221" s="407"/>
      <c r="EN221" s="407"/>
      <c r="EO221" s="407"/>
      <c r="EP221" s="407"/>
      <c r="EQ221" s="407"/>
      <c r="ES221" s="407"/>
      <c r="ET221" s="407"/>
      <c r="EU221" s="407"/>
      <c r="EV221" s="407"/>
      <c r="EW221" s="407"/>
      <c r="EY221" s="407"/>
      <c r="EZ221" s="407"/>
      <c r="FA221" s="407"/>
      <c r="FB221" s="407"/>
      <c r="FC221" s="407"/>
    </row>
    <row r="222" spans="1:159" x14ac:dyDescent="0.25">
      <c r="A222" s="198"/>
      <c r="B222" s="355"/>
      <c r="C222" s="355"/>
      <c r="D222" s="355"/>
      <c r="E222" s="355"/>
      <c r="F222" s="355"/>
      <c r="G222" s="355"/>
      <c r="H222" s="355"/>
      <c r="I222" s="355"/>
      <c r="J222" s="355"/>
      <c r="K222" s="355"/>
      <c r="L222" s="355"/>
      <c r="M222" s="355"/>
      <c r="N222" s="355"/>
      <c r="O222" s="355"/>
      <c r="P222" s="355"/>
      <c r="Q222" s="355"/>
      <c r="AQ222" s="407"/>
      <c r="AR222" s="408"/>
      <c r="AS222" s="407"/>
      <c r="AT222" s="408"/>
      <c r="AU222" s="407"/>
      <c r="AV222" s="407"/>
      <c r="AW222" s="407"/>
      <c r="AX222" s="407"/>
      <c r="AY222" s="407"/>
      <c r="AZ222" s="407"/>
      <c r="BB222" s="407"/>
      <c r="BC222" s="407"/>
      <c r="BD222" s="407"/>
      <c r="BE222" s="407"/>
      <c r="BF222" s="407"/>
      <c r="BG222" s="407"/>
      <c r="BH222" s="407"/>
      <c r="BI222" s="407"/>
      <c r="BJ222" s="407"/>
      <c r="BK222" s="407"/>
      <c r="BM222" s="407"/>
      <c r="BN222" s="408"/>
      <c r="BO222" s="407"/>
      <c r="BP222" s="408"/>
      <c r="BQ222" s="407"/>
      <c r="BR222" s="407"/>
      <c r="BS222" s="407"/>
      <c r="BT222" s="407"/>
      <c r="BU222" s="407"/>
      <c r="BW222" s="407"/>
      <c r="BX222" s="407"/>
      <c r="BY222" s="407"/>
      <c r="BZ222" s="407"/>
      <c r="CA222" s="407"/>
      <c r="CB222" s="407"/>
      <c r="CC222" s="407"/>
      <c r="CD222" s="407"/>
      <c r="CE222" s="407"/>
      <c r="CG222" s="407"/>
      <c r="CH222" s="407"/>
      <c r="CI222" s="407"/>
      <c r="CJ222" s="407"/>
      <c r="CK222" s="407"/>
      <c r="CM222" s="407"/>
      <c r="CN222" s="407"/>
      <c r="CO222" s="407"/>
      <c r="CP222" s="407"/>
      <c r="CQ222" s="407"/>
      <c r="CS222" s="407"/>
      <c r="CT222" s="407"/>
      <c r="CU222" s="407"/>
      <c r="CV222" s="407"/>
      <c r="CW222" s="407"/>
      <c r="CY222" s="355"/>
      <c r="CZ222" s="355"/>
      <c r="DA222" s="355"/>
      <c r="DB222" s="355"/>
      <c r="DC222" s="355"/>
      <c r="DD222" s="355"/>
      <c r="DE222" s="355"/>
      <c r="DF222" s="355"/>
      <c r="DG222" s="355"/>
      <c r="DH222" s="355"/>
      <c r="DI222" s="355"/>
      <c r="DJ222" s="355"/>
      <c r="DK222" s="356"/>
      <c r="DL222" s="355"/>
      <c r="DM222" s="355"/>
      <c r="DO222" s="355"/>
      <c r="DP222" s="355"/>
      <c r="DQ222" s="355"/>
      <c r="DR222" s="355"/>
      <c r="DS222" s="355"/>
      <c r="DT222" s="355"/>
      <c r="DU222" s="355"/>
      <c r="DV222" s="355"/>
      <c r="DW222" s="355"/>
      <c r="DX222" s="355"/>
      <c r="DY222" s="355"/>
      <c r="DZ222" s="355"/>
      <c r="EA222" s="356"/>
      <c r="EB222" s="355"/>
      <c r="EC222" s="355"/>
      <c r="EE222" s="407"/>
      <c r="EF222" s="407"/>
      <c r="EG222" s="407"/>
      <c r="EH222" s="407"/>
      <c r="EI222" s="407"/>
      <c r="EK222" s="407"/>
      <c r="EL222" s="408"/>
      <c r="EM222" s="407"/>
      <c r="EN222" s="407"/>
      <c r="EO222" s="407"/>
      <c r="EP222" s="407"/>
      <c r="EQ222" s="407"/>
      <c r="ES222" s="407"/>
      <c r="ET222" s="407"/>
      <c r="EU222" s="407"/>
      <c r="EV222" s="407"/>
      <c r="EW222" s="407"/>
      <c r="EY222" s="407"/>
      <c r="EZ222" s="407"/>
      <c r="FA222" s="407"/>
      <c r="FB222" s="407"/>
      <c r="FC222" s="407"/>
    </row>
    <row r="223" spans="1:159" x14ac:dyDescent="0.25">
      <c r="A223" s="198"/>
      <c r="B223" s="355"/>
      <c r="C223" s="355"/>
      <c r="D223" s="355"/>
      <c r="E223" s="355"/>
      <c r="F223" s="355"/>
      <c r="G223" s="355"/>
      <c r="H223" s="355"/>
      <c r="I223" s="355"/>
      <c r="J223" s="355"/>
      <c r="K223" s="355"/>
      <c r="L223" s="355"/>
      <c r="M223" s="355"/>
      <c r="N223" s="355"/>
      <c r="O223" s="355"/>
      <c r="P223" s="355"/>
      <c r="Q223" s="355"/>
      <c r="AQ223" s="407"/>
      <c r="AR223" s="408"/>
      <c r="AS223" s="407"/>
      <c r="AT223" s="408"/>
      <c r="AU223" s="407"/>
      <c r="AV223" s="407"/>
      <c r="AW223" s="407"/>
      <c r="AX223" s="407"/>
      <c r="AY223" s="407"/>
      <c r="AZ223" s="407"/>
      <c r="BB223" s="407"/>
      <c r="BC223" s="407"/>
      <c r="BD223" s="407"/>
      <c r="BE223" s="407"/>
      <c r="BF223" s="407"/>
      <c r="BG223" s="407"/>
      <c r="BH223" s="407"/>
      <c r="BI223" s="407"/>
      <c r="BJ223" s="407"/>
      <c r="BK223" s="407"/>
      <c r="BM223" s="407"/>
      <c r="BN223" s="408"/>
      <c r="BO223" s="407"/>
      <c r="BP223" s="408"/>
      <c r="BQ223" s="407"/>
      <c r="BR223" s="407"/>
      <c r="BS223" s="407"/>
      <c r="BT223" s="407"/>
      <c r="BU223" s="407"/>
      <c r="BW223" s="407"/>
      <c r="BX223" s="407"/>
      <c r="BY223" s="407"/>
      <c r="BZ223" s="407"/>
      <c r="CA223" s="407"/>
      <c r="CB223" s="407"/>
      <c r="CC223" s="407"/>
      <c r="CD223" s="407"/>
      <c r="CE223" s="407"/>
      <c r="CG223" s="407"/>
      <c r="CH223" s="407"/>
      <c r="CI223" s="407"/>
      <c r="CJ223" s="407"/>
      <c r="CK223" s="407"/>
      <c r="CM223" s="407"/>
      <c r="CN223" s="407"/>
      <c r="CO223" s="407"/>
      <c r="CP223" s="407"/>
      <c r="CQ223" s="407"/>
      <c r="CS223" s="407"/>
      <c r="CT223" s="407"/>
      <c r="CU223" s="407"/>
      <c r="CV223" s="407"/>
      <c r="CW223" s="407"/>
      <c r="CY223" s="355"/>
      <c r="CZ223" s="355"/>
      <c r="DA223" s="355"/>
      <c r="DB223" s="355"/>
      <c r="DC223" s="355"/>
      <c r="DD223" s="355"/>
      <c r="DE223" s="355"/>
      <c r="DF223" s="355"/>
      <c r="DG223" s="355"/>
      <c r="DH223" s="355"/>
      <c r="DI223" s="355"/>
      <c r="DJ223" s="355"/>
      <c r="DK223" s="356"/>
      <c r="DL223" s="355"/>
      <c r="DM223" s="355"/>
      <c r="DO223" s="355"/>
      <c r="DP223" s="355"/>
      <c r="DQ223" s="355"/>
      <c r="DR223" s="355"/>
      <c r="DS223" s="355"/>
      <c r="DT223" s="355"/>
      <c r="DU223" s="355"/>
      <c r="DV223" s="355"/>
      <c r="DW223" s="355"/>
      <c r="DX223" s="355"/>
      <c r="DY223" s="355"/>
      <c r="DZ223" s="355"/>
      <c r="EA223" s="356"/>
      <c r="EB223" s="355"/>
      <c r="EC223" s="355"/>
      <c r="EE223" s="407"/>
      <c r="EF223" s="407"/>
      <c r="EG223" s="407"/>
      <c r="EH223" s="407"/>
      <c r="EI223" s="407"/>
      <c r="EK223" s="407"/>
      <c r="EL223" s="408"/>
      <c r="EM223" s="407"/>
      <c r="EN223" s="407"/>
      <c r="EO223" s="407"/>
      <c r="EP223" s="407"/>
      <c r="EQ223" s="407"/>
      <c r="ES223" s="407"/>
      <c r="ET223" s="407"/>
      <c r="EU223" s="407"/>
      <c r="EV223" s="407"/>
      <c r="EW223" s="407"/>
      <c r="EY223" s="407"/>
      <c r="EZ223" s="407"/>
      <c r="FA223" s="407"/>
      <c r="FB223" s="407"/>
      <c r="FC223" s="407"/>
    </row>
    <row r="224" spans="1:159" x14ac:dyDescent="0.25">
      <c r="A224" s="198"/>
      <c r="B224" s="355"/>
      <c r="C224" s="355"/>
      <c r="D224" s="355"/>
      <c r="E224" s="355"/>
      <c r="F224" s="355"/>
      <c r="G224" s="355"/>
      <c r="H224" s="355"/>
      <c r="I224" s="355"/>
      <c r="J224" s="355"/>
      <c r="K224" s="355"/>
      <c r="L224" s="355"/>
      <c r="M224" s="355"/>
      <c r="N224" s="355"/>
      <c r="O224" s="355"/>
      <c r="P224" s="355"/>
      <c r="Q224" s="355"/>
      <c r="AQ224" s="407"/>
      <c r="AR224" s="408"/>
      <c r="AS224" s="407"/>
      <c r="AT224" s="408"/>
      <c r="AU224" s="407"/>
      <c r="AV224" s="407"/>
      <c r="AW224" s="407"/>
      <c r="AX224" s="407"/>
      <c r="AY224" s="407"/>
      <c r="AZ224" s="407"/>
      <c r="BB224" s="407"/>
      <c r="BC224" s="407"/>
      <c r="BD224" s="407"/>
      <c r="BE224" s="407"/>
      <c r="BF224" s="407"/>
      <c r="BG224" s="407"/>
      <c r="BH224" s="407"/>
      <c r="BI224" s="407"/>
      <c r="BJ224" s="407"/>
      <c r="BK224" s="407"/>
      <c r="BM224" s="407"/>
      <c r="BN224" s="408"/>
      <c r="BO224" s="407"/>
      <c r="BP224" s="408"/>
      <c r="BQ224" s="407"/>
      <c r="BR224" s="407"/>
      <c r="BS224" s="407"/>
      <c r="BT224" s="407"/>
      <c r="BU224" s="407"/>
      <c r="BW224" s="407"/>
      <c r="BX224" s="407"/>
      <c r="BY224" s="407"/>
      <c r="BZ224" s="407"/>
      <c r="CA224" s="407"/>
      <c r="CB224" s="407"/>
      <c r="CC224" s="407"/>
      <c r="CD224" s="407"/>
      <c r="CE224" s="407"/>
      <c r="CG224" s="407"/>
      <c r="CH224" s="407"/>
      <c r="CI224" s="407"/>
      <c r="CJ224" s="407"/>
      <c r="CK224" s="407"/>
      <c r="CM224" s="407"/>
      <c r="CN224" s="407"/>
      <c r="CO224" s="407"/>
      <c r="CP224" s="407"/>
      <c r="CQ224" s="407"/>
      <c r="CS224" s="407"/>
      <c r="CT224" s="407"/>
      <c r="CU224" s="407"/>
      <c r="CV224" s="407"/>
      <c r="CW224" s="407"/>
      <c r="CY224" s="355"/>
      <c r="CZ224" s="355"/>
      <c r="DA224" s="355"/>
      <c r="DB224" s="355"/>
      <c r="DC224" s="355"/>
      <c r="DD224" s="355"/>
      <c r="DE224" s="355"/>
      <c r="DF224" s="355"/>
      <c r="DG224" s="355"/>
      <c r="DH224" s="355"/>
      <c r="DI224" s="355"/>
      <c r="DJ224" s="355"/>
      <c r="DK224" s="356"/>
      <c r="DL224" s="355"/>
      <c r="DM224" s="355"/>
      <c r="DO224" s="355"/>
      <c r="DP224" s="355"/>
      <c r="DQ224" s="355"/>
      <c r="DR224" s="355"/>
      <c r="DS224" s="355"/>
      <c r="DT224" s="355"/>
      <c r="DU224" s="355"/>
      <c r="DV224" s="355"/>
      <c r="DW224" s="355"/>
      <c r="DX224" s="355"/>
      <c r="DY224" s="355"/>
      <c r="DZ224" s="355"/>
      <c r="EA224" s="356"/>
      <c r="EB224" s="355"/>
      <c r="EC224" s="355"/>
      <c r="EE224" s="407"/>
      <c r="EF224" s="407"/>
      <c r="EG224" s="407"/>
      <c r="EH224" s="407"/>
      <c r="EI224" s="407"/>
      <c r="EK224" s="407"/>
      <c r="EL224" s="408"/>
      <c r="EM224" s="407"/>
      <c r="EN224" s="407"/>
      <c r="EO224" s="407"/>
      <c r="EP224" s="407"/>
      <c r="EQ224" s="407"/>
      <c r="ES224" s="407"/>
      <c r="ET224" s="407"/>
      <c r="EU224" s="407"/>
      <c r="EV224" s="407"/>
      <c r="EW224" s="407"/>
      <c r="EY224" s="407"/>
      <c r="EZ224" s="407"/>
      <c r="FA224" s="407"/>
      <c r="FB224" s="407"/>
      <c r="FC224" s="407"/>
    </row>
    <row r="225" spans="1:159" x14ac:dyDescent="0.25">
      <c r="A225" s="198"/>
      <c r="B225" s="355"/>
      <c r="C225" s="355"/>
      <c r="D225" s="355"/>
      <c r="E225" s="355"/>
      <c r="F225" s="355"/>
      <c r="G225" s="355"/>
      <c r="H225" s="355"/>
      <c r="I225" s="355"/>
      <c r="J225" s="355"/>
      <c r="K225" s="355"/>
      <c r="L225" s="355"/>
      <c r="M225" s="355"/>
      <c r="N225" s="355"/>
      <c r="O225" s="355"/>
      <c r="P225" s="355"/>
      <c r="Q225" s="355"/>
      <c r="AQ225" s="407"/>
      <c r="AR225" s="408"/>
      <c r="AS225" s="407"/>
      <c r="AT225" s="408"/>
      <c r="AU225" s="407"/>
      <c r="AV225" s="407"/>
      <c r="AW225" s="407"/>
      <c r="AX225" s="407"/>
      <c r="AY225" s="407"/>
      <c r="AZ225" s="407"/>
      <c r="BB225" s="407"/>
      <c r="BC225" s="407"/>
      <c r="BD225" s="407"/>
      <c r="BE225" s="407"/>
      <c r="BF225" s="407"/>
      <c r="BG225" s="407"/>
      <c r="BH225" s="407"/>
      <c r="BI225" s="407"/>
      <c r="BJ225" s="407"/>
      <c r="BK225" s="407"/>
      <c r="BM225" s="407"/>
      <c r="BN225" s="408"/>
      <c r="BO225" s="407"/>
      <c r="BP225" s="408"/>
      <c r="BQ225" s="407"/>
      <c r="BR225" s="407"/>
      <c r="BS225" s="407"/>
      <c r="BT225" s="407"/>
      <c r="BU225" s="407"/>
      <c r="BW225" s="407"/>
      <c r="BX225" s="407"/>
      <c r="BY225" s="407"/>
      <c r="BZ225" s="407"/>
      <c r="CA225" s="407"/>
      <c r="CB225" s="407"/>
      <c r="CC225" s="407"/>
      <c r="CD225" s="407"/>
      <c r="CE225" s="407"/>
      <c r="CG225" s="407"/>
      <c r="CH225" s="407"/>
      <c r="CI225" s="407"/>
      <c r="CJ225" s="407"/>
      <c r="CK225" s="407"/>
      <c r="CM225" s="407"/>
      <c r="CN225" s="407"/>
      <c r="CO225" s="407"/>
      <c r="CP225" s="407"/>
      <c r="CQ225" s="407"/>
      <c r="CS225" s="407"/>
      <c r="CT225" s="407"/>
      <c r="CU225" s="407"/>
      <c r="CV225" s="407"/>
      <c r="CW225" s="407"/>
      <c r="CY225" s="355"/>
      <c r="CZ225" s="355"/>
      <c r="DA225" s="355"/>
      <c r="DB225" s="355"/>
      <c r="DC225" s="355"/>
      <c r="DD225" s="355"/>
      <c r="DE225" s="355"/>
      <c r="DF225" s="355"/>
      <c r="DG225" s="355"/>
      <c r="DH225" s="355"/>
      <c r="DI225" s="355"/>
      <c r="DJ225" s="355"/>
      <c r="DK225" s="356"/>
      <c r="DL225" s="355"/>
      <c r="DM225" s="355"/>
      <c r="DO225" s="355"/>
      <c r="DP225" s="355"/>
      <c r="DQ225" s="355"/>
      <c r="DR225" s="355"/>
      <c r="DS225" s="355"/>
      <c r="DT225" s="355"/>
      <c r="DU225" s="355"/>
      <c r="DV225" s="355"/>
      <c r="DW225" s="355"/>
      <c r="DX225" s="355"/>
      <c r="DY225" s="355"/>
      <c r="DZ225" s="355"/>
      <c r="EA225" s="356"/>
      <c r="EB225" s="355"/>
      <c r="EC225" s="355"/>
      <c r="EE225" s="407"/>
      <c r="EF225" s="407"/>
      <c r="EG225" s="407"/>
      <c r="EH225" s="407"/>
      <c r="EI225" s="407"/>
      <c r="EK225" s="407"/>
      <c r="EL225" s="408"/>
      <c r="EM225" s="407"/>
      <c r="EN225" s="407"/>
      <c r="EO225" s="407"/>
      <c r="EP225" s="407"/>
      <c r="EQ225" s="407"/>
      <c r="ES225" s="407"/>
      <c r="ET225" s="407"/>
      <c r="EU225" s="407"/>
      <c r="EV225" s="407"/>
      <c r="EW225" s="407"/>
      <c r="EY225" s="407"/>
      <c r="EZ225" s="407"/>
      <c r="FA225" s="407"/>
      <c r="FB225" s="407"/>
      <c r="FC225" s="407"/>
    </row>
    <row r="226" spans="1:159" x14ac:dyDescent="0.25">
      <c r="A226" s="198"/>
      <c r="B226" s="355"/>
      <c r="C226" s="355"/>
      <c r="D226" s="355"/>
      <c r="E226" s="355"/>
      <c r="F226" s="355"/>
      <c r="G226" s="355"/>
      <c r="H226" s="355"/>
      <c r="I226" s="355"/>
      <c r="J226" s="355"/>
      <c r="K226" s="355"/>
      <c r="L226" s="355"/>
      <c r="M226" s="355"/>
      <c r="N226" s="355"/>
      <c r="O226" s="355"/>
      <c r="P226" s="355"/>
      <c r="Q226" s="355"/>
      <c r="AQ226" s="407"/>
      <c r="AR226" s="408"/>
      <c r="AS226" s="407"/>
      <c r="AT226" s="408"/>
      <c r="AU226" s="407"/>
      <c r="AV226" s="407"/>
      <c r="AW226" s="407"/>
      <c r="AX226" s="407"/>
      <c r="AY226" s="407"/>
      <c r="AZ226" s="407"/>
      <c r="BB226" s="407"/>
      <c r="BC226" s="407"/>
      <c r="BD226" s="407"/>
      <c r="BE226" s="407"/>
      <c r="BF226" s="407"/>
      <c r="BG226" s="407"/>
      <c r="BH226" s="407"/>
      <c r="BI226" s="407"/>
      <c r="BJ226" s="407"/>
      <c r="BK226" s="407"/>
      <c r="BM226" s="407"/>
      <c r="BN226" s="408"/>
      <c r="BO226" s="407"/>
      <c r="BP226" s="408"/>
      <c r="BQ226" s="407"/>
      <c r="BR226" s="407"/>
      <c r="BS226" s="407"/>
      <c r="BT226" s="407"/>
      <c r="BU226" s="407"/>
      <c r="BW226" s="407"/>
      <c r="BX226" s="407"/>
      <c r="BY226" s="407"/>
      <c r="BZ226" s="407"/>
      <c r="CA226" s="407"/>
      <c r="CB226" s="407"/>
      <c r="CC226" s="407"/>
      <c r="CD226" s="407"/>
      <c r="CE226" s="407"/>
      <c r="CG226" s="407"/>
      <c r="CH226" s="407"/>
      <c r="CI226" s="407"/>
      <c r="CJ226" s="407"/>
      <c r="CK226" s="407"/>
      <c r="CM226" s="407"/>
      <c r="CN226" s="407"/>
      <c r="CO226" s="407"/>
      <c r="CP226" s="407"/>
      <c r="CQ226" s="407"/>
      <c r="CS226" s="407"/>
      <c r="CT226" s="407"/>
      <c r="CU226" s="407"/>
      <c r="CV226" s="407"/>
      <c r="CW226" s="407"/>
      <c r="CY226" s="355"/>
      <c r="CZ226" s="355"/>
      <c r="DA226" s="355"/>
      <c r="DB226" s="355"/>
      <c r="DC226" s="355"/>
      <c r="DD226" s="355"/>
      <c r="DE226" s="355"/>
      <c r="DF226" s="355"/>
      <c r="DG226" s="355"/>
      <c r="DH226" s="355"/>
      <c r="DI226" s="355"/>
      <c r="DJ226" s="355"/>
      <c r="DK226" s="356"/>
      <c r="DL226" s="355"/>
      <c r="DM226" s="355"/>
      <c r="DO226" s="355"/>
      <c r="DP226" s="355"/>
      <c r="DQ226" s="355"/>
      <c r="DR226" s="355"/>
      <c r="DS226" s="355"/>
      <c r="DT226" s="355"/>
      <c r="DU226" s="355"/>
      <c r="DV226" s="355"/>
      <c r="DW226" s="355"/>
      <c r="DX226" s="355"/>
      <c r="DY226" s="355"/>
      <c r="DZ226" s="355"/>
      <c r="EA226" s="356"/>
      <c r="EB226" s="355"/>
      <c r="EC226" s="355"/>
      <c r="EE226" s="407"/>
      <c r="EF226" s="407"/>
      <c r="EG226" s="407"/>
      <c r="EH226" s="407"/>
      <c r="EI226" s="407"/>
      <c r="EK226" s="407"/>
      <c r="EL226" s="408"/>
      <c r="EM226" s="407"/>
      <c r="EN226" s="407"/>
      <c r="EO226" s="407"/>
      <c r="EP226" s="407"/>
      <c r="EQ226" s="407"/>
      <c r="ES226" s="407"/>
      <c r="ET226" s="407"/>
      <c r="EU226" s="407"/>
      <c r="EV226" s="407"/>
      <c r="EW226" s="407"/>
      <c r="EY226" s="407"/>
      <c r="EZ226" s="407"/>
      <c r="FA226" s="407"/>
      <c r="FB226" s="407"/>
      <c r="FC226" s="407"/>
    </row>
    <row r="227" spans="1:159" x14ac:dyDescent="0.25">
      <c r="A227" s="198"/>
      <c r="B227" s="355"/>
      <c r="C227" s="355"/>
      <c r="D227" s="355"/>
      <c r="E227" s="355"/>
      <c r="F227" s="355"/>
      <c r="G227" s="355"/>
      <c r="H227" s="355"/>
      <c r="I227" s="355"/>
      <c r="J227" s="355"/>
      <c r="K227" s="355"/>
      <c r="L227" s="355"/>
      <c r="M227" s="355"/>
      <c r="N227" s="355"/>
      <c r="O227" s="355"/>
      <c r="P227" s="355"/>
      <c r="Q227" s="355"/>
      <c r="AQ227" s="407"/>
      <c r="AR227" s="408"/>
      <c r="AS227" s="407"/>
      <c r="AT227" s="408"/>
      <c r="AU227" s="407"/>
      <c r="AV227" s="407"/>
      <c r="AW227" s="407"/>
      <c r="AX227" s="407"/>
      <c r="AY227" s="407"/>
      <c r="AZ227" s="407"/>
      <c r="BB227" s="407"/>
      <c r="BC227" s="407"/>
      <c r="BD227" s="407"/>
      <c r="BE227" s="407"/>
      <c r="BF227" s="407"/>
      <c r="BG227" s="407"/>
      <c r="BH227" s="407"/>
      <c r="BI227" s="407"/>
      <c r="BJ227" s="407"/>
      <c r="BK227" s="407"/>
      <c r="BM227" s="407"/>
      <c r="BN227" s="408"/>
      <c r="BO227" s="407"/>
      <c r="BP227" s="408"/>
      <c r="BQ227" s="407"/>
      <c r="BR227" s="407"/>
      <c r="BS227" s="407"/>
      <c r="BT227" s="407"/>
      <c r="BU227" s="407"/>
      <c r="BW227" s="407"/>
      <c r="BX227" s="407"/>
      <c r="BY227" s="407"/>
      <c r="BZ227" s="407"/>
      <c r="CA227" s="407"/>
      <c r="CB227" s="407"/>
      <c r="CC227" s="407"/>
      <c r="CD227" s="407"/>
      <c r="CE227" s="407"/>
      <c r="CG227" s="407"/>
      <c r="CH227" s="407"/>
      <c r="CI227" s="407"/>
      <c r="CJ227" s="407"/>
      <c r="CK227" s="407"/>
      <c r="CM227" s="407"/>
      <c r="CN227" s="407"/>
      <c r="CO227" s="407"/>
      <c r="CP227" s="407"/>
      <c r="CQ227" s="407"/>
      <c r="CS227" s="407"/>
      <c r="CT227" s="407"/>
      <c r="CU227" s="407"/>
      <c r="CV227" s="407"/>
      <c r="CW227" s="407"/>
      <c r="CY227" s="355"/>
      <c r="CZ227" s="355"/>
      <c r="DA227" s="355"/>
      <c r="DB227" s="355"/>
      <c r="DC227" s="355"/>
      <c r="DD227" s="355"/>
      <c r="DE227" s="355"/>
      <c r="DF227" s="355"/>
      <c r="DG227" s="355"/>
      <c r="DH227" s="355"/>
      <c r="DI227" s="355"/>
      <c r="DJ227" s="355"/>
      <c r="DK227" s="356"/>
      <c r="DL227" s="355"/>
      <c r="DM227" s="355"/>
      <c r="DO227" s="355"/>
      <c r="DP227" s="355"/>
      <c r="DQ227" s="355"/>
      <c r="DR227" s="355"/>
      <c r="DS227" s="355"/>
      <c r="DT227" s="355"/>
      <c r="DU227" s="355"/>
      <c r="DV227" s="355"/>
      <c r="DW227" s="355"/>
      <c r="DX227" s="355"/>
      <c r="DY227" s="355"/>
      <c r="DZ227" s="355"/>
      <c r="EA227" s="356"/>
      <c r="EB227" s="355"/>
      <c r="EC227" s="355"/>
      <c r="EE227" s="407"/>
      <c r="EF227" s="407"/>
      <c r="EG227" s="407"/>
      <c r="EH227" s="407"/>
      <c r="EI227" s="407"/>
      <c r="EK227" s="407"/>
      <c r="EL227" s="408"/>
      <c r="EM227" s="407"/>
      <c r="EN227" s="407"/>
      <c r="EO227" s="407"/>
      <c r="EP227" s="407"/>
      <c r="EQ227" s="407"/>
      <c r="ES227" s="407"/>
      <c r="ET227" s="407"/>
      <c r="EU227" s="407"/>
      <c r="EV227" s="407"/>
      <c r="EW227" s="407"/>
      <c r="EY227" s="407"/>
      <c r="EZ227" s="407"/>
      <c r="FA227" s="407"/>
      <c r="FB227" s="407"/>
      <c r="FC227" s="407"/>
    </row>
    <row r="228" spans="1:159" x14ac:dyDescent="0.25">
      <c r="A228" s="198"/>
      <c r="B228" s="355"/>
      <c r="C228" s="355"/>
      <c r="D228" s="355"/>
      <c r="E228" s="355"/>
      <c r="F228" s="355"/>
      <c r="G228" s="355"/>
      <c r="H228" s="355"/>
      <c r="I228" s="355"/>
      <c r="J228" s="355"/>
      <c r="K228" s="355"/>
      <c r="L228" s="355"/>
      <c r="M228" s="355"/>
      <c r="N228" s="355"/>
      <c r="O228" s="355"/>
      <c r="P228" s="355"/>
      <c r="Q228" s="355"/>
      <c r="AQ228" s="407"/>
      <c r="AR228" s="408"/>
      <c r="AS228" s="407"/>
      <c r="AT228" s="408"/>
      <c r="AU228" s="407"/>
      <c r="AV228" s="407"/>
      <c r="AW228" s="407"/>
      <c r="AX228" s="407"/>
      <c r="AY228" s="407"/>
      <c r="AZ228" s="407"/>
      <c r="BB228" s="407"/>
      <c r="BC228" s="407"/>
      <c r="BD228" s="407"/>
      <c r="BE228" s="407"/>
      <c r="BF228" s="407"/>
      <c r="BG228" s="407"/>
      <c r="BH228" s="407"/>
      <c r="BI228" s="407"/>
      <c r="BJ228" s="407"/>
      <c r="BK228" s="407"/>
      <c r="BM228" s="407"/>
      <c r="BN228" s="408"/>
      <c r="BO228" s="407"/>
      <c r="BP228" s="408"/>
      <c r="BQ228" s="407"/>
      <c r="BR228" s="407"/>
      <c r="BS228" s="407"/>
      <c r="BT228" s="407"/>
      <c r="BU228" s="407"/>
      <c r="BW228" s="407"/>
      <c r="BX228" s="407"/>
      <c r="BY228" s="407"/>
      <c r="BZ228" s="407"/>
      <c r="CA228" s="407"/>
      <c r="CB228" s="407"/>
      <c r="CC228" s="407"/>
      <c r="CD228" s="407"/>
      <c r="CE228" s="407"/>
      <c r="CG228" s="407"/>
      <c r="CH228" s="407"/>
      <c r="CI228" s="407"/>
      <c r="CJ228" s="407"/>
      <c r="CK228" s="407"/>
      <c r="CM228" s="407"/>
      <c r="CN228" s="407"/>
      <c r="CO228" s="407"/>
      <c r="CP228" s="407"/>
      <c r="CQ228" s="407"/>
      <c r="CS228" s="407"/>
      <c r="CT228" s="407"/>
      <c r="CU228" s="407"/>
      <c r="CV228" s="407"/>
      <c r="CW228" s="407"/>
      <c r="CY228" s="355"/>
      <c r="CZ228" s="355"/>
      <c r="DA228" s="355"/>
      <c r="DB228" s="355"/>
      <c r="DC228" s="355"/>
      <c r="DD228" s="355"/>
      <c r="DE228" s="355"/>
      <c r="DF228" s="355"/>
      <c r="DG228" s="355"/>
      <c r="DH228" s="355"/>
      <c r="DI228" s="355"/>
      <c r="DJ228" s="355"/>
      <c r="DK228" s="356"/>
      <c r="DL228" s="355"/>
      <c r="DM228" s="355"/>
      <c r="DO228" s="355"/>
      <c r="DP228" s="355"/>
      <c r="DQ228" s="355"/>
      <c r="DR228" s="355"/>
      <c r="DS228" s="355"/>
      <c r="DT228" s="355"/>
      <c r="DU228" s="355"/>
      <c r="DV228" s="355"/>
      <c r="DW228" s="355"/>
      <c r="DX228" s="355"/>
      <c r="DY228" s="355"/>
      <c r="DZ228" s="355"/>
      <c r="EA228" s="356"/>
      <c r="EB228" s="355"/>
      <c r="EC228" s="355"/>
      <c r="EE228" s="407"/>
      <c r="EF228" s="407"/>
      <c r="EG228" s="407"/>
      <c r="EH228" s="407"/>
      <c r="EI228" s="407"/>
      <c r="EK228" s="407"/>
      <c r="EL228" s="408"/>
      <c r="EM228" s="407"/>
      <c r="EN228" s="407"/>
      <c r="EO228" s="407"/>
      <c r="EP228" s="407"/>
      <c r="EQ228" s="407"/>
      <c r="ES228" s="407"/>
      <c r="ET228" s="407"/>
      <c r="EU228" s="407"/>
      <c r="EV228" s="407"/>
      <c r="EW228" s="407"/>
      <c r="EY228" s="407"/>
      <c r="EZ228" s="407"/>
      <c r="FA228" s="407"/>
      <c r="FB228" s="407"/>
      <c r="FC228" s="407"/>
    </row>
    <row r="229" spans="1:159" x14ac:dyDescent="0.25">
      <c r="A229" s="198"/>
      <c r="B229" s="355"/>
      <c r="C229" s="355"/>
      <c r="D229" s="355"/>
      <c r="E229" s="355"/>
      <c r="F229" s="355"/>
      <c r="G229" s="355"/>
      <c r="H229" s="355"/>
      <c r="I229" s="355"/>
      <c r="J229" s="355"/>
      <c r="K229" s="355"/>
      <c r="L229" s="355"/>
      <c r="M229" s="355"/>
      <c r="N229" s="355"/>
      <c r="O229" s="355"/>
      <c r="P229" s="355"/>
      <c r="Q229" s="355"/>
      <c r="AQ229" s="407"/>
      <c r="AR229" s="408"/>
      <c r="AS229" s="407"/>
      <c r="AT229" s="408"/>
      <c r="AU229" s="407"/>
      <c r="AV229" s="407"/>
      <c r="AW229" s="407"/>
      <c r="AX229" s="407"/>
      <c r="AY229" s="407"/>
      <c r="AZ229" s="407"/>
      <c r="BB229" s="407"/>
      <c r="BC229" s="407"/>
      <c r="BD229" s="407"/>
      <c r="BE229" s="407"/>
      <c r="BF229" s="407"/>
      <c r="BG229" s="407"/>
      <c r="BH229" s="407"/>
      <c r="BI229" s="407"/>
      <c r="BJ229" s="407"/>
      <c r="BK229" s="407"/>
      <c r="BM229" s="407"/>
      <c r="BN229" s="408"/>
      <c r="BO229" s="407"/>
      <c r="BP229" s="408"/>
      <c r="BQ229" s="407"/>
      <c r="BR229" s="407"/>
      <c r="BS229" s="407"/>
      <c r="BT229" s="407"/>
      <c r="BU229" s="407"/>
      <c r="BW229" s="407"/>
      <c r="BX229" s="407"/>
      <c r="BY229" s="407"/>
      <c r="BZ229" s="407"/>
      <c r="CA229" s="407"/>
      <c r="CB229" s="407"/>
      <c r="CC229" s="407"/>
      <c r="CD229" s="407"/>
      <c r="CE229" s="407"/>
      <c r="CG229" s="407"/>
      <c r="CH229" s="407"/>
      <c r="CI229" s="407"/>
      <c r="CJ229" s="407"/>
      <c r="CK229" s="407"/>
      <c r="CM229" s="407"/>
      <c r="CN229" s="407"/>
      <c r="CO229" s="407"/>
      <c r="CP229" s="407"/>
      <c r="CQ229" s="407"/>
      <c r="CS229" s="407"/>
      <c r="CT229" s="407"/>
      <c r="CU229" s="407"/>
      <c r="CV229" s="407"/>
      <c r="CW229" s="407"/>
      <c r="CY229" s="355"/>
      <c r="CZ229" s="355"/>
      <c r="DA229" s="355"/>
      <c r="DB229" s="355"/>
      <c r="DC229" s="355"/>
      <c r="DD229" s="355"/>
      <c r="DE229" s="355"/>
      <c r="DF229" s="355"/>
      <c r="DG229" s="355"/>
      <c r="DH229" s="355"/>
      <c r="DI229" s="355"/>
      <c r="DJ229" s="355"/>
      <c r="DK229" s="356"/>
      <c r="DL229" s="355"/>
      <c r="DM229" s="355"/>
      <c r="DO229" s="355"/>
      <c r="DP229" s="355"/>
      <c r="DQ229" s="355"/>
      <c r="DR229" s="355"/>
      <c r="DS229" s="355"/>
      <c r="DT229" s="355"/>
      <c r="DU229" s="355"/>
      <c r="DV229" s="355"/>
      <c r="DW229" s="355"/>
      <c r="DX229" s="355"/>
      <c r="DY229" s="355"/>
      <c r="DZ229" s="355"/>
      <c r="EA229" s="356"/>
      <c r="EB229" s="355"/>
      <c r="EC229" s="355"/>
      <c r="EE229" s="407"/>
      <c r="EF229" s="407"/>
      <c r="EG229" s="407"/>
      <c r="EH229" s="407"/>
      <c r="EI229" s="407"/>
      <c r="EK229" s="407"/>
      <c r="EL229" s="408"/>
      <c r="EM229" s="407"/>
      <c r="EN229" s="407"/>
      <c r="EO229" s="407"/>
      <c r="EP229" s="407"/>
      <c r="EQ229" s="407"/>
      <c r="ES229" s="407"/>
      <c r="ET229" s="407"/>
      <c r="EU229" s="407"/>
      <c r="EV229" s="407"/>
      <c r="EW229" s="407"/>
      <c r="EY229" s="407"/>
      <c r="EZ229" s="407"/>
      <c r="FA229" s="407"/>
      <c r="FB229" s="407"/>
      <c r="FC229" s="407"/>
    </row>
    <row r="230" spans="1:159" x14ac:dyDescent="0.25">
      <c r="A230" s="198"/>
      <c r="B230" s="355"/>
      <c r="C230" s="355"/>
      <c r="D230" s="355"/>
      <c r="E230" s="355"/>
      <c r="F230" s="355"/>
      <c r="G230" s="355"/>
      <c r="H230" s="355"/>
      <c r="I230" s="355"/>
      <c r="J230" s="355"/>
      <c r="K230" s="355"/>
      <c r="L230" s="355"/>
      <c r="M230" s="355"/>
      <c r="N230" s="355"/>
      <c r="O230" s="355"/>
      <c r="P230" s="355"/>
      <c r="Q230" s="355"/>
      <c r="AQ230" s="407"/>
      <c r="AR230" s="408"/>
      <c r="AS230" s="407"/>
      <c r="AT230" s="408"/>
      <c r="AU230" s="407"/>
      <c r="AV230" s="407"/>
      <c r="AW230" s="407"/>
      <c r="AX230" s="407"/>
      <c r="AY230" s="407"/>
      <c r="AZ230" s="407"/>
      <c r="BB230" s="407"/>
      <c r="BC230" s="407"/>
      <c r="BD230" s="407"/>
      <c r="BE230" s="407"/>
      <c r="BF230" s="407"/>
      <c r="BG230" s="407"/>
      <c r="BH230" s="407"/>
      <c r="BI230" s="407"/>
      <c r="BJ230" s="407"/>
      <c r="BK230" s="407"/>
      <c r="BM230" s="407"/>
      <c r="BN230" s="408"/>
      <c r="BO230" s="407"/>
      <c r="BP230" s="408"/>
      <c r="BQ230" s="407"/>
      <c r="BR230" s="407"/>
      <c r="BS230" s="407"/>
      <c r="BT230" s="407"/>
      <c r="BU230" s="407"/>
      <c r="BW230" s="407"/>
      <c r="BX230" s="407"/>
      <c r="BY230" s="407"/>
      <c r="BZ230" s="407"/>
      <c r="CA230" s="407"/>
      <c r="CB230" s="407"/>
      <c r="CC230" s="407"/>
      <c r="CD230" s="407"/>
      <c r="CE230" s="407"/>
      <c r="CG230" s="407"/>
      <c r="CH230" s="407"/>
      <c r="CI230" s="407"/>
      <c r="CJ230" s="407"/>
      <c r="CK230" s="407"/>
      <c r="CM230" s="407"/>
      <c r="CN230" s="407"/>
      <c r="CO230" s="407"/>
      <c r="CP230" s="407"/>
      <c r="CQ230" s="407"/>
      <c r="CS230" s="407"/>
      <c r="CT230" s="407"/>
      <c r="CU230" s="407"/>
      <c r="CV230" s="407"/>
      <c r="CW230" s="407"/>
      <c r="CY230" s="355"/>
      <c r="CZ230" s="355"/>
      <c r="DA230" s="355"/>
      <c r="DB230" s="355"/>
      <c r="DC230" s="355"/>
      <c r="DD230" s="355"/>
      <c r="DE230" s="355"/>
      <c r="DF230" s="355"/>
      <c r="DG230" s="355"/>
      <c r="DH230" s="355"/>
      <c r="DI230" s="355"/>
      <c r="DJ230" s="355"/>
      <c r="DK230" s="356"/>
      <c r="DL230" s="355"/>
      <c r="DM230" s="355"/>
      <c r="DO230" s="355"/>
      <c r="DP230" s="355"/>
      <c r="DQ230" s="355"/>
      <c r="DR230" s="355"/>
      <c r="DS230" s="355"/>
      <c r="DT230" s="355"/>
      <c r="DU230" s="355"/>
      <c r="DV230" s="355"/>
      <c r="DW230" s="355"/>
      <c r="DX230" s="355"/>
      <c r="DY230" s="355"/>
      <c r="DZ230" s="355"/>
      <c r="EA230" s="356"/>
      <c r="EB230" s="355"/>
      <c r="EC230" s="355"/>
      <c r="EE230" s="407"/>
      <c r="EF230" s="407"/>
      <c r="EG230" s="407"/>
      <c r="EH230" s="407"/>
      <c r="EI230" s="407"/>
      <c r="EK230" s="407"/>
      <c r="EL230" s="408"/>
      <c r="EM230" s="407"/>
      <c r="EN230" s="407"/>
      <c r="EO230" s="407"/>
      <c r="EP230" s="407"/>
      <c r="EQ230" s="407"/>
      <c r="ES230" s="407"/>
      <c r="ET230" s="407"/>
      <c r="EU230" s="407"/>
      <c r="EV230" s="407"/>
      <c r="EW230" s="407"/>
      <c r="EY230" s="407"/>
      <c r="EZ230" s="407"/>
      <c r="FA230" s="407"/>
      <c r="FB230" s="407"/>
      <c r="FC230" s="407"/>
    </row>
    <row r="231" spans="1:159" x14ac:dyDescent="0.25">
      <c r="A231" s="198"/>
      <c r="B231" s="355"/>
      <c r="C231" s="355"/>
      <c r="D231" s="355"/>
      <c r="E231" s="355"/>
      <c r="F231" s="355"/>
      <c r="G231" s="355"/>
      <c r="H231" s="355"/>
      <c r="I231" s="355"/>
      <c r="J231" s="355"/>
      <c r="K231" s="355"/>
      <c r="L231" s="355"/>
      <c r="M231" s="355"/>
      <c r="N231" s="355"/>
      <c r="O231" s="355"/>
      <c r="P231" s="355"/>
      <c r="Q231" s="355"/>
      <c r="AQ231" s="407"/>
      <c r="AR231" s="408"/>
      <c r="AS231" s="407"/>
      <c r="AT231" s="408"/>
      <c r="AU231" s="407"/>
      <c r="AV231" s="407"/>
      <c r="AW231" s="407"/>
      <c r="AX231" s="407"/>
      <c r="AY231" s="407"/>
      <c r="AZ231" s="407"/>
      <c r="BB231" s="407"/>
      <c r="BC231" s="407"/>
      <c r="BD231" s="407"/>
      <c r="BE231" s="407"/>
      <c r="BF231" s="407"/>
      <c r="BG231" s="407"/>
      <c r="BH231" s="407"/>
      <c r="BI231" s="407"/>
      <c r="BJ231" s="407"/>
      <c r="BK231" s="407"/>
      <c r="BM231" s="407"/>
      <c r="BN231" s="408"/>
      <c r="BO231" s="407"/>
      <c r="BP231" s="408"/>
      <c r="BQ231" s="407"/>
      <c r="BR231" s="407"/>
      <c r="BS231" s="407"/>
      <c r="BT231" s="407"/>
      <c r="BU231" s="407"/>
      <c r="BW231" s="407"/>
      <c r="BX231" s="407"/>
      <c r="BY231" s="407"/>
      <c r="BZ231" s="407"/>
      <c r="CA231" s="407"/>
      <c r="CB231" s="407"/>
      <c r="CC231" s="407"/>
      <c r="CD231" s="407"/>
      <c r="CE231" s="407"/>
      <c r="CG231" s="407"/>
      <c r="CH231" s="407"/>
      <c r="CI231" s="407"/>
      <c r="CJ231" s="407"/>
      <c r="CK231" s="407"/>
      <c r="CM231" s="407"/>
      <c r="CN231" s="407"/>
      <c r="CO231" s="407"/>
      <c r="CP231" s="407"/>
      <c r="CQ231" s="407"/>
      <c r="CS231" s="407"/>
      <c r="CT231" s="407"/>
      <c r="CU231" s="407"/>
      <c r="CV231" s="407"/>
      <c r="CW231" s="407"/>
      <c r="CY231" s="355"/>
      <c r="CZ231" s="355"/>
      <c r="DA231" s="355"/>
      <c r="DB231" s="355"/>
      <c r="DC231" s="355"/>
      <c r="DD231" s="355"/>
      <c r="DE231" s="355"/>
      <c r="DF231" s="355"/>
      <c r="DG231" s="355"/>
      <c r="DH231" s="355"/>
      <c r="DI231" s="355"/>
      <c r="DJ231" s="355"/>
      <c r="DK231" s="356"/>
      <c r="DL231" s="355"/>
      <c r="DM231" s="355"/>
      <c r="DO231" s="355"/>
      <c r="DP231" s="355"/>
      <c r="DQ231" s="355"/>
      <c r="DR231" s="355"/>
      <c r="DS231" s="355"/>
      <c r="DT231" s="355"/>
      <c r="DU231" s="355"/>
      <c r="DV231" s="355"/>
      <c r="DW231" s="355"/>
      <c r="DX231" s="355"/>
      <c r="DY231" s="355"/>
      <c r="DZ231" s="355"/>
      <c r="EA231" s="356"/>
      <c r="EB231" s="355"/>
      <c r="EC231" s="355"/>
      <c r="EE231" s="407"/>
      <c r="EF231" s="407"/>
      <c r="EG231" s="407"/>
      <c r="EH231" s="407"/>
      <c r="EI231" s="407"/>
      <c r="EK231" s="407"/>
      <c r="EL231" s="408"/>
      <c r="EM231" s="407"/>
      <c r="EN231" s="407"/>
      <c r="EO231" s="407"/>
      <c r="EP231" s="407"/>
      <c r="EQ231" s="407"/>
      <c r="ES231" s="407"/>
      <c r="ET231" s="407"/>
      <c r="EU231" s="407"/>
      <c r="EV231" s="407"/>
      <c r="EW231" s="407"/>
      <c r="EY231" s="407"/>
      <c r="EZ231" s="407"/>
      <c r="FA231" s="407"/>
      <c r="FB231" s="407"/>
      <c r="FC231" s="407"/>
    </row>
    <row r="232" spans="1:159" x14ac:dyDescent="0.25">
      <c r="A232" s="198"/>
      <c r="B232" s="355"/>
      <c r="C232" s="355"/>
      <c r="D232" s="355"/>
      <c r="E232" s="355"/>
      <c r="F232" s="355"/>
      <c r="G232" s="355"/>
      <c r="H232" s="355"/>
      <c r="I232" s="355"/>
      <c r="J232" s="355"/>
      <c r="K232" s="355"/>
      <c r="L232" s="355"/>
      <c r="M232" s="355"/>
      <c r="N232" s="355"/>
      <c r="O232" s="355"/>
      <c r="P232" s="355"/>
      <c r="Q232" s="355"/>
      <c r="AQ232" s="407"/>
      <c r="AR232" s="408"/>
      <c r="AS232" s="407"/>
      <c r="AT232" s="408"/>
      <c r="AU232" s="407"/>
      <c r="AV232" s="407"/>
      <c r="AW232" s="407"/>
      <c r="AX232" s="407"/>
      <c r="AY232" s="407"/>
      <c r="AZ232" s="407"/>
      <c r="BB232" s="407"/>
      <c r="BC232" s="407"/>
      <c r="BD232" s="407"/>
      <c r="BE232" s="407"/>
      <c r="BF232" s="407"/>
      <c r="BG232" s="407"/>
      <c r="BH232" s="407"/>
      <c r="BI232" s="407"/>
      <c r="BJ232" s="407"/>
      <c r="BK232" s="407"/>
      <c r="BM232" s="407"/>
      <c r="BN232" s="408"/>
      <c r="BO232" s="407"/>
      <c r="BP232" s="408"/>
      <c r="BQ232" s="407"/>
      <c r="BR232" s="407"/>
      <c r="BS232" s="407"/>
      <c r="BT232" s="407"/>
      <c r="BU232" s="407"/>
      <c r="BW232" s="407"/>
      <c r="BX232" s="407"/>
      <c r="BY232" s="407"/>
      <c r="BZ232" s="407"/>
      <c r="CA232" s="407"/>
      <c r="CB232" s="407"/>
      <c r="CC232" s="407"/>
      <c r="CD232" s="407"/>
      <c r="CE232" s="407"/>
      <c r="CG232" s="407"/>
      <c r="CH232" s="407"/>
      <c r="CI232" s="407"/>
      <c r="CJ232" s="407"/>
      <c r="CK232" s="407"/>
      <c r="CM232" s="407"/>
      <c r="CN232" s="407"/>
      <c r="CO232" s="407"/>
      <c r="CP232" s="407"/>
      <c r="CQ232" s="407"/>
      <c r="CS232" s="407"/>
      <c r="CT232" s="407"/>
      <c r="CU232" s="407"/>
      <c r="CV232" s="407"/>
      <c r="CW232" s="407"/>
      <c r="CY232" s="355"/>
      <c r="CZ232" s="355"/>
      <c r="DA232" s="355"/>
      <c r="DB232" s="355"/>
      <c r="DC232" s="355"/>
      <c r="DD232" s="355"/>
      <c r="DE232" s="355"/>
      <c r="DF232" s="355"/>
      <c r="DG232" s="355"/>
      <c r="DH232" s="355"/>
      <c r="DI232" s="355"/>
      <c r="DJ232" s="355"/>
      <c r="DK232" s="356"/>
      <c r="DL232" s="355"/>
      <c r="DM232" s="355"/>
      <c r="DO232" s="355"/>
      <c r="DP232" s="355"/>
      <c r="DQ232" s="355"/>
      <c r="DR232" s="355"/>
      <c r="DS232" s="355"/>
      <c r="DT232" s="355"/>
      <c r="DU232" s="355"/>
      <c r="DV232" s="355"/>
      <c r="DW232" s="355"/>
      <c r="DX232" s="355"/>
      <c r="DY232" s="355"/>
      <c r="DZ232" s="355"/>
      <c r="EA232" s="356"/>
      <c r="EB232" s="355"/>
      <c r="EC232" s="355"/>
      <c r="EE232" s="407"/>
      <c r="EF232" s="407"/>
      <c r="EG232" s="407"/>
      <c r="EH232" s="407"/>
      <c r="EI232" s="407"/>
      <c r="EK232" s="407"/>
      <c r="EL232" s="408"/>
      <c r="EM232" s="407"/>
      <c r="EN232" s="407"/>
      <c r="EO232" s="407"/>
      <c r="EP232" s="407"/>
      <c r="EQ232" s="407"/>
      <c r="ES232" s="407"/>
      <c r="ET232" s="407"/>
      <c r="EU232" s="407"/>
      <c r="EV232" s="407"/>
      <c r="EW232" s="407"/>
      <c r="EY232" s="407"/>
      <c r="EZ232" s="407"/>
      <c r="FA232" s="407"/>
      <c r="FB232" s="407"/>
      <c r="FC232" s="407"/>
    </row>
    <row r="233" spans="1:159" x14ac:dyDescent="0.25">
      <c r="A233" s="198"/>
      <c r="B233" s="355"/>
      <c r="C233" s="355"/>
      <c r="D233" s="355"/>
      <c r="E233" s="355"/>
      <c r="F233" s="355"/>
      <c r="G233" s="355"/>
      <c r="H233" s="355"/>
      <c r="I233" s="355"/>
      <c r="J233" s="355"/>
      <c r="K233" s="355"/>
      <c r="L233" s="355"/>
      <c r="M233" s="355"/>
      <c r="N233" s="355"/>
      <c r="O233" s="355"/>
      <c r="P233" s="355"/>
      <c r="Q233" s="355"/>
      <c r="AQ233" s="407"/>
      <c r="AR233" s="408"/>
      <c r="AS233" s="407"/>
      <c r="AT233" s="408"/>
      <c r="AU233" s="407"/>
      <c r="AV233" s="407"/>
      <c r="AW233" s="407"/>
      <c r="AX233" s="407"/>
      <c r="AY233" s="407"/>
      <c r="AZ233" s="407"/>
      <c r="BB233" s="407"/>
      <c r="BC233" s="407"/>
      <c r="BD233" s="407"/>
      <c r="BE233" s="407"/>
      <c r="BF233" s="407"/>
      <c r="BG233" s="407"/>
      <c r="BH233" s="407"/>
      <c r="BI233" s="407"/>
      <c r="BJ233" s="407"/>
      <c r="BK233" s="407"/>
      <c r="BM233" s="407"/>
      <c r="BN233" s="408"/>
      <c r="BO233" s="407"/>
      <c r="BP233" s="408"/>
      <c r="BQ233" s="407"/>
      <c r="BR233" s="407"/>
      <c r="BS233" s="407"/>
      <c r="BT233" s="407"/>
      <c r="BU233" s="407"/>
      <c r="BW233" s="407"/>
      <c r="BX233" s="407"/>
      <c r="BY233" s="407"/>
      <c r="BZ233" s="407"/>
      <c r="CA233" s="407"/>
      <c r="CB233" s="407"/>
      <c r="CC233" s="407"/>
      <c r="CD233" s="407"/>
      <c r="CE233" s="407"/>
      <c r="CG233" s="407"/>
      <c r="CH233" s="407"/>
      <c r="CI233" s="407"/>
      <c r="CJ233" s="407"/>
      <c r="CK233" s="407"/>
      <c r="CM233" s="407"/>
      <c r="CN233" s="407"/>
      <c r="CO233" s="407"/>
      <c r="CP233" s="407"/>
      <c r="CQ233" s="407"/>
      <c r="CS233" s="407"/>
      <c r="CT233" s="407"/>
      <c r="CU233" s="407"/>
      <c r="CV233" s="407"/>
      <c r="CW233" s="407"/>
      <c r="CY233" s="355"/>
      <c r="CZ233" s="355"/>
      <c r="DA233" s="355"/>
      <c r="DB233" s="355"/>
      <c r="DC233" s="355"/>
      <c r="DD233" s="355"/>
      <c r="DE233" s="355"/>
      <c r="DF233" s="355"/>
      <c r="DG233" s="355"/>
      <c r="DH233" s="355"/>
      <c r="DI233" s="355"/>
      <c r="DJ233" s="355"/>
      <c r="DK233" s="356"/>
      <c r="DL233" s="355"/>
      <c r="DM233" s="355"/>
      <c r="DO233" s="355"/>
      <c r="DP233" s="355"/>
      <c r="DQ233" s="355"/>
      <c r="DR233" s="355"/>
      <c r="DS233" s="355"/>
      <c r="DT233" s="355"/>
      <c r="DU233" s="355"/>
      <c r="DV233" s="355"/>
      <c r="DW233" s="355"/>
      <c r="DX233" s="355"/>
      <c r="DY233" s="355"/>
      <c r="DZ233" s="355"/>
      <c r="EA233" s="356"/>
      <c r="EB233" s="355"/>
      <c r="EC233" s="355"/>
      <c r="EE233" s="407"/>
      <c r="EF233" s="407"/>
      <c r="EG233" s="407"/>
      <c r="EH233" s="407"/>
      <c r="EI233" s="407"/>
      <c r="EK233" s="407"/>
      <c r="EL233" s="408"/>
      <c r="EM233" s="407"/>
      <c r="EN233" s="407"/>
      <c r="EO233" s="407"/>
      <c r="EP233" s="407"/>
      <c r="EQ233" s="407"/>
      <c r="ES233" s="407"/>
      <c r="ET233" s="407"/>
      <c r="EU233" s="407"/>
      <c r="EV233" s="407"/>
      <c r="EW233" s="407"/>
      <c r="EY233" s="407"/>
      <c r="EZ233" s="407"/>
      <c r="FA233" s="407"/>
      <c r="FB233" s="407"/>
      <c r="FC233" s="407"/>
    </row>
    <row r="234" spans="1:159" x14ac:dyDescent="0.25">
      <c r="A234" s="198"/>
      <c r="B234" s="355"/>
      <c r="C234" s="355"/>
      <c r="D234" s="355"/>
      <c r="E234" s="355"/>
      <c r="F234" s="355"/>
      <c r="G234" s="355"/>
      <c r="H234" s="355"/>
      <c r="I234" s="355"/>
      <c r="J234" s="355"/>
      <c r="K234" s="355"/>
      <c r="L234" s="355"/>
      <c r="M234" s="355"/>
      <c r="N234" s="355"/>
      <c r="O234" s="355"/>
      <c r="P234" s="355"/>
      <c r="Q234" s="355"/>
      <c r="AQ234" s="407"/>
      <c r="AR234" s="408"/>
      <c r="AS234" s="407"/>
      <c r="AT234" s="408"/>
      <c r="AU234" s="407"/>
      <c r="AV234" s="407"/>
      <c r="AW234" s="407"/>
      <c r="AX234" s="407"/>
      <c r="AY234" s="407"/>
      <c r="AZ234" s="407"/>
      <c r="BB234" s="407"/>
      <c r="BC234" s="407"/>
      <c r="BD234" s="407"/>
      <c r="BE234" s="407"/>
      <c r="BF234" s="407"/>
      <c r="BG234" s="407"/>
      <c r="BH234" s="407"/>
      <c r="BI234" s="407"/>
      <c r="BJ234" s="407"/>
      <c r="BK234" s="407"/>
      <c r="BM234" s="407"/>
      <c r="BN234" s="408"/>
      <c r="BO234" s="407"/>
      <c r="BP234" s="408"/>
      <c r="BQ234" s="407"/>
      <c r="BR234" s="407"/>
      <c r="BS234" s="407"/>
      <c r="BT234" s="407"/>
      <c r="BU234" s="407"/>
      <c r="BW234" s="407"/>
      <c r="BX234" s="407"/>
      <c r="BY234" s="407"/>
      <c r="BZ234" s="407"/>
      <c r="CA234" s="407"/>
      <c r="CB234" s="407"/>
      <c r="CC234" s="407"/>
      <c r="CD234" s="407"/>
      <c r="CE234" s="407"/>
      <c r="CG234" s="407"/>
      <c r="CH234" s="407"/>
      <c r="CI234" s="407"/>
      <c r="CJ234" s="407"/>
      <c r="CK234" s="407"/>
      <c r="CM234" s="407"/>
      <c r="CN234" s="407"/>
      <c r="CO234" s="407"/>
      <c r="CP234" s="407"/>
      <c r="CQ234" s="407"/>
      <c r="CS234" s="407"/>
      <c r="CT234" s="407"/>
      <c r="CU234" s="407"/>
      <c r="CV234" s="407"/>
      <c r="CW234" s="407"/>
      <c r="CY234" s="355"/>
      <c r="CZ234" s="355"/>
      <c r="DA234" s="355"/>
      <c r="DB234" s="355"/>
      <c r="DC234" s="355"/>
      <c r="DD234" s="355"/>
      <c r="DE234" s="355"/>
      <c r="DF234" s="355"/>
      <c r="DG234" s="355"/>
      <c r="DH234" s="355"/>
      <c r="DI234" s="355"/>
      <c r="DJ234" s="355"/>
      <c r="DK234" s="356"/>
      <c r="DL234" s="355"/>
      <c r="DM234" s="355"/>
      <c r="DO234" s="355"/>
      <c r="DP234" s="355"/>
      <c r="DQ234" s="355"/>
      <c r="DR234" s="355"/>
      <c r="DS234" s="355"/>
      <c r="DT234" s="355"/>
      <c r="DU234" s="355"/>
      <c r="DV234" s="355"/>
      <c r="DW234" s="355"/>
      <c r="DX234" s="355"/>
      <c r="DY234" s="355"/>
      <c r="DZ234" s="355"/>
      <c r="EA234" s="356"/>
      <c r="EB234" s="355"/>
      <c r="EC234" s="355"/>
      <c r="EE234" s="407"/>
      <c r="EF234" s="407"/>
      <c r="EG234" s="407"/>
      <c r="EH234" s="407"/>
      <c r="EI234" s="407"/>
      <c r="EK234" s="407"/>
      <c r="EL234" s="408"/>
      <c r="EM234" s="407"/>
      <c r="EN234" s="407"/>
      <c r="EO234" s="407"/>
      <c r="EP234" s="407"/>
      <c r="EQ234" s="407"/>
      <c r="ES234" s="407"/>
      <c r="ET234" s="407"/>
      <c r="EU234" s="407"/>
      <c r="EV234" s="407"/>
      <c r="EW234" s="407"/>
      <c r="EY234" s="407"/>
      <c r="EZ234" s="407"/>
      <c r="FA234" s="407"/>
      <c r="FB234" s="407"/>
      <c r="FC234" s="407"/>
    </row>
    <row r="235" spans="1:159" x14ac:dyDescent="0.25">
      <c r="A235" s="198"/>
      <c r="B235" s="355"/>
      <c r="C235" s="355"/>
      <c r="D235" s="355"/>
      <c r="E235" s="355"/>
      <c r="F235" s="355"/>
      <c r="G235" s="355"/>
      <c r="H235" s="355"/>
      <c r="I235" s="355"/>
      <c r="J235" s="355"/>
      <c r="K235" s="355"/>
      <c r="L235" s="355"/>
      <c r="M235" s="355"/>
      <c r="N235" s="355"/>
      <c r="O235" s="355"/>
      <c r="P235" s="355"/>
      <c r="Q235" s="355"/>
      <c r="AQ235" s="407"/>
      <c r="AR235" s="408"/>
      <c r="AS235" s="407"/>
      <c r="AT235" s="408"/>
      <c r="AU235" s="407"/>
      <c r="AV235" s="407"/>
      <c r="AW235" s="407"/>
      <c r="AX235" s="407"/>
      <c r="AY235" s="407"/>
      <c r="AZ235" s="407"/>
      <c r="BB235" s="407"/>
      <c r="BC235" s="407"/>
      <c r="BD235" s="407"/>
      <c r="BE235" s="407"/>
      <c r="BF235" s="407"/>
      <c r="BG235" s="407"/>
      <c r="BH235" s="407"/>
      <c r="BI235" s="407"/>
      <c r="BJ235" s="407"/>
      <c r="BK235" s="407"/>
      <c r="BM235" s="407"/>
      <c r="BN235" s="408"/>
      <c r="BO235" s="407"/>
      <c r="BP235" s="408"/>
      <c r="BQ235" s="407"/>
      <c r="BR235" s="407"/>
      <c r="BS235" s="407"/>
      <c r="BT235" s="407"/>
      <c r="BU235" s="407"/>
      <c r="BW235" s="407"/>
      <c r="BX235" s="407"/>
      <c r="BY235" s="407"/>
      <c r="BZ235" s="407"/>
      <c r="CA235" s="407"/>
      <c r="CB235" s="407"/>
      <c r="CC235" s="407"/>
      <c r="CD235" s="407"/>
      <c r="CE235" s="407"/>
      <c r="CG235" s="407"/>
      <c r="CH235" s="407"/>
      <c r="CI235" s="407"/>
      <c r="CJ235" s="407"/>
      <c r="CK235" s="407"/>
      <c r="CM235" s="407"/>
      <c r="CN235" s="407"/>
      <c r="CO235" s="407"/>
      <c r="CP235" s="407"/>
      <c r="CQ235" s="407"/>
      <c r="CS235" s="407"/>
      <c r="CT235" s="407"/>
      <c r="CU235" s="407"/>
      <c r="CV235" s="407"/>
      <c r="CW235" s="407"/>
      <c r="CY235" s="355"/>
      <c r="CZ235" s="355"/>
      <c r="DA235" s="355"/>
      <c r="DB235" s="355"/>
      <c r="DC235" s="355"/>
      <c r="DD235" s="355"/>
      <c r="DE235" s="355"/>
      <c r="DF235" s="355"/>
      <c r="DG235" s="355"/>
      <c r="DH235" s="355"/>
      <c r="DI235" s="355"/>
      <c r="DJ235" s="355"/>
      <c r="DK235" s="356"/>
      <c r="DL235" s="355"/>
      <c r="DM235" s="355"/>
      <c r="DO235" s="355"/>
      <c r="DP235" s="355"/>
      <c r="DQ235" s="355"/>
      <c r="DR235" s="355"/>
      <c r="DS235" s="355"/>
      <c r="DT235" s="355"/>
      <c r="DU235" s="355"/>
      <c r="DV235" s="355"/>
      <c r="DW235" s="355"/>
      <c r="DX235" s="355"/>
      <c r="DY235" s="355"/>
      <c r="DZ235" s="355"/>
      <c r="EA235" s="356"/>
      <c r="EB235" s="355"/>
      <c r="EC235" s="355"/>
      <c r="EE235" s="407"/>
      <c r="EF235" s="407"/>
      <c r="EG235" s="407"/>
      <c r="EH235" s="407"/>
      <c r="EI235" s="407"/>
      <c r="EK235" s="407"/>
      <c r="EL235" s="408"/>
      <c r="EM235" s="407"/>
      <c r="EN235" s="407"/>
      <c r="EO235" s="407"/>
      <c r="EP235" s="407"/>
      <c r="EQ235" s="407"/>
      <c r="ES235" s="407"/>
      <c r="ET235" s="407"/>
      <c r="EU235" s="407"/>
      <c r="EV235" s="407"/>
      <c r="EW235" s="407"/>
      <c r="EY235" s="407"/>
      <c r="EZ235" s="407"/>
      <c r="FA235" s="407"/>
      <c r="FB235" s="407"/>
      <c r="FC235" s="407"/>
    </row>
    <row r="236" spans="1:159" x14ac:dyDescent="0.25">
      <c r="A236" s="198"/>
      <c r="B236" s="355"/>
      <c r="C236" s="355"/>
      <c r="D236" s="355"/>
      <c r="E236" s="355"/>
      <c r="F236" s="355"/>
      <c r="G236" s="355"/>
      <c r="H236" s="355"/>
      <c r="I236" s="355"/>
      <c r="J236" s="355"/>
      <c r="K236" s="355"/>
      <c r="L236" s="355"/>
      <c r="M236" s="355"/>
      <c r="N236" s="355"/>
      <c r="O236" s="355"/>
      <c r="P236" s="355"/>
      <c r="Q236" s="355"/>
      <c r="AQ236" s="407"/>
      <c r="AR236" s="408"/>
      <c r="AS236" s="407"/>
      <c r="AT236" s="408"/>
      <c r="AU236" s="407"/>
      <c r="AV236" s="407"/>
      <c r="AW236" s="407"/>
      <c r="AX236" s="407"/>
      <c r="AY236" s="407"/>
      <c r="AZ236" s="407"/>
      <c r="BB236" s="407"/>
      <c r="BC236" s="407"/>
      <c r="BD236" s="407"/>
      <c r="BE236" s="407"/>
      <c r="BF236" s="407"/>
      <c r="BG236" s="407"/>
      <c r="BH236" s="407"/>
      <c r="BI236" s="407"/>
      <c r="BJ236" s="407"/>
      <c r="BK236" s="407"/>
      <c r="BM236" s="407"/>
      <c r="BN236" s="408"/>
      <c r="BO236" s="407"/>
      <c r="BP236" s="408"/>
      <c r="BQ236" s="407"/>
      <c r="BR236" s="407"/>
      <c r="BS236" s="407"/>
      <c r="BT236" s="407"/>
      <c r="BU236" s="407"/>
      <c r="BW236" s="407"/>
      <c r="BX236" s="407"/>
      <c r="BY236" s="407"/>
      <c r="BZ236" s="407"/>
      <c r="CA236" s="407"/>
      <c r="CB236" s="407"/>
      <c r="CC236" s="407"/>
      <c r="CD236" s="407"/>
      <c r="CE236" s="407"/>
      <c r="CG236" s="407"/>
      <c r="CH236" s="407"/>
      <c r="CI236" s="407"/>
      <c r="CJ236" s="407"/>
      <c r="CK236" s="407"/>
      <c r="CM236" s="407"/>
      <c r="CN236" s="407"/>
      <c r="CO236" s="407"/>
      <c r="CP236" s="407"/>
      <c r="CQ236" s="407"/>
      <c r="CS236" s="407"/>
      <c r="CT236" s="407"/>
      <c r="CU236" s="407"/>
      <c r="CV236" s="407"/>
      <c r="CW236" s="407"/>
      <c r="CY236" s="355"/>
      <c r="CZ236" s="355"/>
      <c r="DA236" s="355"/>
      <c r="DB236" s="355"/>
      <c r="DC236" s="355"/>
      <c r="DD236" s="355"/>
      <c r="DE236" s="355"/>
      <c r="DF236" s="355"/>
      <c r="DG236" s="355"/>
      <c r="DH236" s="355"/>
      <c r="DI236" s="355"/>
      <c r="DJ236" s="355"/>
      <c r="DK236" s="356"/>
      <c r="DL236" s="355"/>
      <c r="DM236" s="355"/>
      <c r="DO236" s="355"/>
      <c r="DP236" s="355"/>
      <c r="DQ236" s="355"/>
      <c r="DR236" s="355"/>
      <c r="DS236" s="355"/>
      <c r="DT236" s="355"/>
      <c r="DU236" s="355"/>
      <c r="DV236" s="355"/>
      <c r="DW236" s="355"/>
      <c r="DX236" s="355"/>
      <c r="DY236" s="355"/>
      <c r="DZ236" s="355"/>
      <c r="EA236" s="356"/>
      <c r="EB236" s="355"/>
      <c r="EC236" s="355"/>
      <c r="EE236" s="407"/>
      <c r="EF236" s="407"/>
      <c r="EG236" s="407"/>
      <c r="EH236" s="407"/>
      <c r="EI236" s="407"/>
      <c r="EK236" s="407"/>
      <c r="EL236" s="408"/>
      <c r="EM236" s="407"/>
      <c r="EN236" s="407"/>
      <c r="EO236" s="407"/>
      <c r="EP236" s="407"/>
      <c r="EQ236" s="407"/>
      <c r="ES236" s="407"/>
      <c r="ET236" s="407"/>
      <c r="EU236" s="407"/>
      <c r="EV236" s="407"/>
      <c r="EW236" s="407"/>
      <c r="EY236" s="407"/>
      <c r="EZ236" s="407"/>
      <c r="FA236" s="407"/>
      <c r="FB236" s="407"/>
      <c r="FC236" s="407"/>
    </row>
    <row r="237" spans="1:159" x14ac:dyDescent="0.25">
      <c r="A237" s="198"/>
      <c r="B237" s="355"/>
      <c r="C237" s="355"/>
      <c r="D237" s="355"/>
      <c r="E237" s="355"/>
      <c r="F237" s="355"/>
      <c r="G237" s="355"/>
      <c r="H237" s="355"/>
      <c r="I237" s="355"/>
      <c r="J237" s="355"/>
      <c r="K237" s="355"/>
      <c r="L237" s="355"/>
      <c r="M237" s="355"/>
      <c r="N237" s="355"/>
      <c r="O237" s="355"/>
      <c r="P237" s="355"/>
      <c r="Q237" s="355"/>
      <c r="AQ237" s="407"/>
      <c r="AR237" s="408"/>
      <c r="AS237" s="407"/>
      <c r="AT237" s="408"/>
      <c r="AU237" s="407"/>
      <c r="AV237" s="407"/>
      <c r="AW237" s="407"/>
      <c r="AX237" s="407"/>
      <c r="AY237" s="407"/>
      <c r="AZ237" s="407"/>
      <c r="BB237" s="407"/>
      <c r="BC237" s="407"/>
      <c r="BD237" s="407"/>
      <c r="BE237" s="407"/>
      <c r="BF237" s="407"/>
      <c r="BG237" s="407"/>
      <c r="BH237" s="407"/>
      <c r="BI237" s="407"/>
      <c r="BJ237" s="407"/>
      <c r="BK237" s="407"/>
      <c r="BM237" s="407"/>
      <c r="BN237" s="408"/>
      <c r="BO237" s="407"/>
      <c r="BP237" s="408"/>
      <c r="BQ237" s="407"/>
      <c r="BR237" s="407"/>
      <c r="BS237" s="407"/>
      <c r="BT237" s="407"/>
      <c r="BU237" s="407"/>
      <c r="BW237" s="407"/>
      <c r="BX237" s="407"/>
      <c r="BY237" s="407"/>
      <c r="BZ237" s="407"/>
      <c r="CA237" s="407"/>
      <c r="CB237" s="407"/>
      <c r="CC237" s="407"/>
      <c r="CD237" s="407"/>
      <c r="CE237" s="407"/>
      <c r="CG237" s="407"/>
      <c r="CH237" s="407"/>
      <c r="CI237" s="407"/>
      <c r="CJ237" s="407"/>
      <c r="CK237" s="407"/>
      <c r="CM237" s="407"/>
      <c r="CN237" s="407"/>
      <c r="CO237" s="407"/>
      <c r="CP237" s="407"/>
      <c r="CQ237" s="407"/>
      <c r="CS237" s="407"/>
      <c r="CT237" s="407"/>
      <c r="CU237" s="407"/>
      <c r="CV237" s="407"/>
      <c r="CW237" s="407"/>
      <c r="CY237" s="355"/>
      <c r="CZ237" s="355"/>
      <c r="DA237" s="355"/>
      <c r="DB237" s="355"/>
      <c r="DC237" s="355"/>
      <c r="DD237" s="355"/>
      <c r="DE237" s="355"/>
      <c r="DF237" s="355"/>
      <c r="DG237" s="355"/>
      <c r="DH237" s="355"/>
      <c r="DI237" s="355"/>
      <c r="DJ237" s="355"/>
      <c r="DK237" s="356"/>
      <c r="DL237" s="355"/>
      <c r="DM237" s="355"/>
      <c r="DO237" s="355"/>
      <c r="DP237" s="355"/>
      <c r="DQ237" s="355"/>
      <c r="DR237" s="355"/>
      <c r="DS237" s="355"/>
      <c r="DT237" s="355"/>
      <c r="DU237" s="355"/>
      <c r="DV237" s="355"/>
      <c r="DW237" s="355"/>
      <c r="DX237" s="355"/>
      <c r="DY237" s="355"/>
      <c r="DZ237" s="355"/>
      <c r="EA237" s="356"/>
      <c r="EB237" s="355"/>
      <c r="EC237" s="355"/>
      <c r="EE237" s="407"/>
      <c r="EF237" s="407"/>
      <c r="EG237" s="407"/>
      <c r="EH237" s="407"/>
      <c r="EI237" s="407"/>
      <c r="EK237" s="407"/>
      <c r="EL237" s="408"/>
      <c r="EM237" s="407"/>
      <c r="EN237" s="407"/>
      <c r="EO237" s="407"/>
      <c r="EP237" s="407"/>
      <c r="EQ237" s="407"/>
      <c r="ES237" s="407"/>
      <c r="ET237" s="407"/>
      <c r="EU237" s="407"/>
      <c r="EV237" s="407"/>
      <c r="EW237" s="407"/>
      <c r="EY237" s="407"/>
      <c r="EZ237" s="407"/>
      <c r="FA237" s="407"/>
      <c r="FB237" s="407"/>
      <c r="FC237" s="407"/>
    </row>
    <row r="238" spans="1:159" x14ac:dyDescent="0.25">
      <c r="A238" s="198"/>
      <c r="B238" s="355"/>
      <c r="C238" s="355"/>
      <c r="D238" s="355"/>
      <c r="E238" s="355"/>
      <c r="F238" s="355"/>
      <c r="G238" s="355"/>
      <c r="H238" s="355"/>
      <c r="I238" s="355"/>
      <c r="J238" s="355"/>
      <c r="K238" s="355"/>
      <c r="L238" s="355"/>
      <c r="M238" s="355"/>
      <c r="N238" s="355"/>
      <c r="O238" s="355"/>
      <c r="P238" s="355"/>
      <c r="Q238" s="355"/>
      <c r="AQ238" s="407"/>
      <c r="AR238" s="408"/>
      <c r="AS238" s="407"/>
      <c r="AT238" s="408"/>
      <c r="AU238" s="407"/>
      <c r="AV238" s="407"/>
      <c r="AW238" s="407"/>
      <c r="AX238" s="407"/>
      <c r="AY238" s="407"/>
      <c r="AZ238" s="407"/>
      <c r="BB238" s="407"/>
      <c r="BC238" s="407"/>
      <c r="BD238" s="407"/>
      <c r="BE238" s="407"/>
      <c r="BF238" s="407"/>
      <c r="BG238" s="407"/>
      <c r="BH238" s="407"/>
      <c r="BI238" s="407"/>
      <c r="BJ238" s="407"/>
      <c r="BK238" s="407"/>
      <c r="BM238" s="407"/>
      <c r="BN238" s="408"/>
      <c r="BO238" s="407"/>
      <c r="BP238" s="408"/>
      <c r="BQ238" s="407"/>
      <c r="BR238" s="407"/>
      <c r="BS238" s="407"/>
      <c r="BT238" s="407"/>
      <c r="BU238" s="407"/>
      <c r="BW238" s="407"/>
      <c r="BX238" s="407"/>
      <c r="BY238" s="407"/>
      <c r="BZ238" s="407"/>
      <c r="CA238" s="407"/>
      <c r="CB238" s="407"/>
      <c r="CC238" s="407"/>
      <c r="CD238" s="407"/>
      <c r="CE238" s="407"/>
      <c r="CG238" s="407"/>
      <c r="CH238" s="407"/>
      <c r="CI238" s="407"/>
      <c r="CJ238" s="407"/>
      <c r="CK238" s="407"/>
      <c r="CM238" s="407"/>
      <c r="CN238" s="407"/>
      <c r="CO238" s="407"/>
      <c r="CP238" s="407"/>
      <c r="CQ238" s="407"/>
      <c r="CS238" s="407"/>
      <c r="CT238" s="407"/>
      <c r="CU238" s="407"/>
      <c r="CV238" s="407"/>
      <c r="CW238" s="407"/>
      <c r="CY238" s="355"/>
      <c r="CZ238" s="355"/>
      <c r="DA238" s="355"/>
      <c r="DB238" s="355"/>
      <c r="DC238" s="355"/>
      <c r="DD238" s="355"/>
      <c r="DE238" s="355"/>
      <c r="DF238" s="355"/>
      <c r="DG238" s="355"/>
      <c r="DH238" s="355"/>
      <c r="DI238" s="355"/>
      <c r="DJ238" s="355"/>
      <c r="DK238" s="356"/>
      <c r="DL238" s="355"/>
      <c r="DM238" s="355"/>
      <c r="DO238" s="355"/>
      <c r="DP238" s="355"/>
      <c r="DQ238" s="355"/>
      <c r="DR238" s="355"/>
      <c r="DS238" s="355"/>
      <c r="DT238" s="355"/>
      <c r="DU238" s="355"/>
      <c r="DV238" s="355"/>
      <c r="DW238" s="355"/>
      <c r="DX238" s="355"/>
      <c r="DY238" s="355"/>
      <c r="DZ238" s="355"/>
      <c r="EA238" s="356"/>
      <c r="EB238" s="355"/>
      <c r="EC238" s="355"/>
      <c r="EE238" s="407"/>
      <c r="EF238" s="407"/>
      <c r="EG238" s="407"/>
      <c r="EH238" s="407"/>
      <c r="EI238" s="407"/>
      <c r="EK238" s="407"/>
      <c r="EL238" s="408"/>
      <c r="EM238" s="407"/>
      <c r="EN238" s="407"/>
      <c r="EO238" s="407"/>
      <c r="EP238" s="407"/>
      <c r="EQ238" s="407"/>
      <c r="ES238" s="407"/>
      <c r="ET238" s="407"/>
      <c r="EU238" s="407"/>
      <c r="EV238" s="407"/>
      <c r="EW238" s="407"/>
      <c r="EY238" s="407"/>
      <c r="EZ238" s="407"/>
      <c r="FA238" s="407"/>
      <c r="FB238" s="407"/>
      <c r="FC238" s="407"/>
    </row>
    <row r="239" spans="1:159" x14ac:dyDescent="0.25">
      <c r="A239" s="198"/>
      <c r="B239" s="355"/>
      <c r="C239" s="355"/>
      <c r="D239" s="355"/>
      <c r="E239" s="355"/>
      <c r="F239" s="355"/>
      <c r="G239" s="355"/>
      <c r="H239" s="355"/>
      <c r="I239" s="355"/>
      <c r="J239" s="355"/>
      <c r="K239" s="355"/>
      <c r="L239" s="355"/>
      <c r="M239" s="355"/>
      <c r="N239" s="355"/>
      <c r="O239" s="355"/>
      <c r="P239" s="355"/>
      <c r="Q239" s="355"/>
      <c r="AQ239" s="407"/>
      <c r="AR239" s="408"/>
      <c r="AS239" s="407"/>
      <c r="AT239" s="408"/>
      <c r="AU239" s="407"/>
      <c r="AV239" s="407"/>
      <c r="AW239" s="407"/>
      <c r="AX239" s="407"/>
      <c r="AY239" s="407"/>
      <c r="AZ239" s="407"/>
      <c r="BB239" s="407"/>
      <c r="BC239" s="407"/>
      <c r="BD239" s="407"/>
      <c r="BE239" s="407"/>
      <c r="BF239" s="407"/>
      <c r="BG239" s="407"/>
      <c r="BH239" s="407"/>
      <c r="BI239" s="407"/>
      <c r="BJ239" s="407"/>
      <c r="BK239" s="407"/>
      <c r="BM239" s="407"/>
      <c r="BN239" s="408"/>
      <c r="BO239" s="407"/>
      <c r="BP239" s="408"/>
      <c r="BQ239" s="407"/>
      <c r="BR239" s="407"/>
      <c r="BS239" s="407"/>
      <c r="BT239" s="407"/>
      <c r="BU239" s="407"/>
      <c r="BW239" s="407"/>
      <c r="BX239" s="407"/>
      <c r="BY239" s="407"/>
      <c r="BZ239" s="407"/>
      <c r="CA239" s="407"/>
      <c r="CB239" s="407"/>
      <c r="CC239" s="407"/>
      <c r="CD239" s="407"/>
      <c r="CE239" s="407"/>
      <c r="CG239" s="407"/>
      <c r="CH239" s="407"/>
      <c r="CI239" s="407"/>
      <c r="CJ239" s="407"/>
      <c r="CK239" s="407"/>
      <c r="CM239" s="407"/>
      <c r="CN239" s="407"/>
      <c r="CO239" s="407"/>
      <c r="CP239" s="407"/>
      <c r="CQ239" s="407"/>
      <c r="CS239" s="407"/>
      <c r="CT239" s="407"/>
      <c r="CU239" s="407"/>
      <c r="CV239" s="407"/>
      <c r="CW239" s="407"/>
      <c r="CY239" s="355"/>
      <c r="CZ239" s="355"/>
      <c r="DA239" s="355"/>
      <c r="DB239" s="355"/>
      <c r="DC239" s="355"/>
      <c r="DD239" s="355"/>
      <c r="DE239" s="355"/>
      <c r="DF239" s="355"/>
      <c r="DG239" s="355"/>
      <c r="DH239" s="355"/>
      <c r="DI239" s="355"/>
      <c r="DJ239" s="355"/>
      <c r="DK239" s="356"/>
      <c r="DL239" s="355"/>
      <c r="DM239" s="355"/>
      <c r="DO239" s="355"/>
      <c r="DP239" s="355"/>
      <c r="DQ239" s="355"/>
      <c r="DR239" s="355"/>
      <c r="DS239" s="355"/>
      <c r="DT239" s="355"/>
      <c r="DU239" s="355"/>
      <c r="DV239" s="355"/>
      <c r="DW239" s="355"/>
      <c r="DX239" s="355"/>
      <c r="DY239" s="355"/>
      <c r="DZ239" s="355"/>
      <c r="EA239" s="356"/>
      <c r="EB239" s="355"/>
      <c r="EC239" s="355"/>
      <c r="EE239" s="407"/>
      <c r="EF239" s="407"/>
      <c r="EG239" s="407"/>
      <c r="EH239" s="407"/>
      <c r="EI239" s="407"/>
      <c r="EK239" s="407"/>
      <c r="EL239" s="408"/>
      <c r="EM239" s="407"/>
      <c r="EN239" s="407"/>
      <c r="EO239" s="407"/>
      <c r="EP239" s="407"/>
      <c r="EQ239" s="407"/>
      <c r="ES239" s="407"/>
      <c r="ET239" s="407"/>
      <c r="EU239" s="407"/>
      <c r="EV239" s="407"/>
      <c r="EW239" s="407"/>
      <c r="EY239" s="407"/>
      <c r="EZ239" s="407"/>
      <c r="FA239" s="407"/>
      <c r="FB239" s="407"/>
      <c r="FC239" s="407"/>
    </row>
    <row r="240" spans="1:159" x14ac:dyDescent="0.25">
      <c r="A240" s="198"/>
      <c r="B240" s="355"/>
      <c r="C240" s="355"/>
      <c r="D240" s="355"/>
      <c r="E240" s="355"/>
      <c r="F240" s="355"/>
      <c r="G240" s="355"/>
      <c r="H240" s="355"/>
      <c r="I240" s="355"/>
      <c r="J240" s="355"/>
      <c r="K240" s="355"/>
      <c r="L240" s="355"/>
      <c r="M240" s="355"/>
      <c r="N240" s="355"/>
      <c r="O240" s="355"/>
      <c r="P240" s="355"/>
      <c r="Q240" s="355"/>
      <c r="AQ240" s="407"/>
      <c r="AR240" s="408"/>
      <c r="AS240" s="407"/>
      <c r="AT240" s="408"/>
      <c r="AU240" s="407"/>
      <c r="AV240" s="407"/>
      <c r="AW240" s="407"/>
      <c r="AX240" s="407"/>
      <c r="AY240" s="407"/>
      <c r="AZ240" s="407"/>
      <c r="BB240" s="407"/>
      <c r="BC240" s="407"/>
      <c r="BD240" s="407"/>
      <c r="BE240" s="407"/>
      <c r="BF240" s="407"/>
      <c r="BG240" s="407"/>
      <c r="BH240" s="407"/>
      <c r="BI240" s="407"/>
      <c r="BJ240" s="407"/>
      <c r="BK240" s="407"/>
      <c r="BM240" s="407"/>
      <c r="BN240" s="408"/>
      <c r="BO240" s="407"/>
      <c r="BP240" s="408"/>
      <c r="BQ240" s="407"/>
      <c r="BR240" s="407"/>
      <c r="BS240" s="407"/>
      <c r="BT240" s="407"/>
      <c r="BU240" s="407"/>
      <c r="BW240" s="407"/>
      <c r="BX240" s="407"/>
      <c r="BY240" s="407"/>
      <c r="BZ240" s="407"/>
      <c r="CA240" s="407"/>
      <c r="CB240" s="407"/>
      <c r="CC240" s="407"/>
      <c r="CD240" s="407"/>
      <c r="CE240" s="407"/>
      <c r="CG240" s="407"/>
      <c r="CH240" s="407"/>
      <c r="CI240" s="407"/>
      <c r="CJ240" s="407"/>
      <c r="CK240" s="407"/>
      <c r="CM240" s="407"/>
      <c r="CN240" s="407"/>
      <c r="CO240" s="407"/>
      <c r="CP240" s="407"/>
      <c r="CQ240" s="407"/>
      <c r="CS240" s="407"/>
      <c r="CT240" s="407"/>
      <c r="CU240" s="407"/>
      <c r="CV240" s="407"/>
      <c r="CW240" s="407"/>
      <c r="CY240" s="355"/>
      <c r="CZ240" s="355"/>
      <c r="DA240" s="355"/>
      <c r="DB240" s="355"/>
      <c r="DC240" s="355"/>
      <c r="DD240" s="355"/>
      <c r="DE240" s="355"/>
      <c r="DF240" s="355"/>
      <c r="DG240" s="355"/>
      <c r="DH240" s="355"/>
      <c r="DI240" s="355"/>
      <c r="DJ240" s="355"/>
      <c r="DK240" s="356"/>
      <c r="DL240" s="355"/>
      <c r="DM240" s="355"/>
      <c r="DO240" s="355"/>
      <c r="DP240" s="355"/>
      <c r="DQ240" s="355"/>
      <c r="DR240" s="355"/>
      <c r="DS240" s="355"/>
      <c r="DT240" s="355"/>
      <c r="DU240" s="355"/>
      <c r="DV240" s="355"/>
      <c r="DW240" s="355"/>
      <c r="DX240" s="355"/>
      <c r="DY240" s="355"/>
      <c r="DZ240" s="355"/>
      <c r="EA240" s="356"/>
      <c r="EB240" s="355"/>
      <c r="EC240" s="355"/>
      <c r="EE240" s="407"/>
      <c r="EF240" s="407"/>
      <c r="EG240" s="407"/>
      <c r="EH240" s="407"/>
      <c r="EI240" s="407"/>
      <c r="EK240" s="407"/>
      <c r="EL240" s="408"/>
      <c r="EM240" s="407"/>
      <c r="EN240" s="407"/>
      <c r="EO240" s="407"/>
      <c r="EP240" s="407"/>
      <c r="EQ240" s="407"/>
      <c r="ES240" s="407"/>
      <c r="ET240" s="407"/>
      <c r="EU240" s="407"/>
      <c r="EV240" s="407"/>
      <c r="EW240" s="407"/>
      <c r="EY240" s="407"/>
      <c r="EZ240" s="407"/>
      <c r="FA240" s="407"/>
      <c r="FB240" s="407"/>
      <c r="FC240" s="407"/>
    </row>
  </sheetData>
  <sheetProtection algorithmName="SHA-512" hashValue="r+Uj+yhjAfYTNhmSAB7K1kLhs96PRQMwHrtUmvTU0DQ2MhQI8qJYBrfUn/uiQXWbRkDpEADAsi99B08bppXasw==" saltValue="OpLEp29Q0URcIxur4xey1w==" spinCount="100000" sheet="1" objects="1" scenarios="1"/>
  <mergeCells count="67">
    <mergeCell ref="CM49:CQ49"/>
    <mergeCell ref="CS49:CW49"/>
    <mergeCell ref="EE49:EI49"/>
    <mergeCell ref="EK49:EQ49"/>
    <mergeCell ref="ES49:EW49"/>
    <mergeCell ref="EY49:FC49"/>
    <mergeCell ref="DZ48:EC48"/>
    <mergeCell ref="EE48:EI48"/>
    <mergeCell ref="EK48:EQ48"/>
    <mergeCell ref="ES48:EW48"/>
    <mergeCell ref="EY48:FC48"/>
    <mergeCell ref="AQ49:AZ49"/>
    <mergeCell ref="BB49:BK49"/>
    <mergeCell ref="BM49:BU49"/>
    <mergeCell ref="BW49:CE49"/>
    <mergeCell ref="CG49:CK49"/>
    <mergeCell ref="CY46:DM46"/>
    <mergeCell ref="DO46:EC46"/>
    <mergeCell ref="CY47:DM47"/>
    <mergeCell ref="DZ47:EC47"/>
    <mergeCell ref="BM48:BU48"/>
    <mergeCell ref="BW48:CE48"/>
    <mergeCell ref="CG48:CK48"/>
    <mergeCell ref="CM48:CQ48"/>
    <mergeCell ref="CS48:CW48"/>
    <mergeCell ref="CY48:DM48"/>
    <mergeCell ref="EY44:FC44"/>
    <mergeCell ref="BW45:CK45"/>
    <mergeCell ref="CY45:DM45"/>
    <mergeCell ref="DO45:EC45"/>
    <mergeCell ref="EE44:EI44"/>
    <mergeCell ref="BW44:CE44"/>
    <mergeCell ref="CG44:CK44"/>
    <mergeCell ref="CM44:CQ44"/>
    <mergeCell ref="CY44:DM44"/>
    <mergeCell ref="DO44:EC44"/>
    <mergeCell ref="S43:AG43"/>
    <mergeCell ref="C44:Q44"/>
    <mergeCell ref="S44:AG44"/>
    <mergeCell ref="AQ44:AZ44"/>
    <mergeCell ref="BB44:BK44"/>
    <mergeCell ref="BM44:BU44"/>
    <mergeCell ref="CM4:CQ4"/>
    <mergeCell ref="CS4:CW4"/>
    <mergeCell ref="EE4:EI4"/>
    <mergeCell ref="EK4:EQ4"/>
    <mergeCell ref="ES4:EW4"/>
    <mergeCell ref="EY4:FC4"/>
    <mergeCell ref="AI4:AO4"/>
    <mergeCell ref="AQ4:AZ4"/>
    <mergeCell ref="BB4:BK4"/>
    <mergeCell ref="BM4:BU4"/>
    <mergeCell ref="BW4:CE4"/>
    <mergeCell ref="CG4:CK4"/>
    <mergeCell ref="CS2:CW2"/>
    <mergeCell ref="EE2:EI2"/>
    <mergeCell ref="EK2:EQ2"/>
    <mergeCell ref="ES2:EW2"/>
    <mergeCell ref="EY2:FC2"/>
    <mergeCell ref="CG2:CK2"/>
    <mergeCell ref="CM2:CQ2"/>
    <mergeCell ref="BM3:BO3"/>
    <mergeCell ref="BW3:BY3"/>
    <mergeCell ref="AQ2:AZ2"/>
    <mergeCell ref="BB2:BK2"/>
    <mergeCell ref="BM2:BU2"/>
    <mergeCell ref="BW2:CE2"/>
  </mergeCells>
  <pageMargins left="0.7" right="0.7" top="0.75" bottom="0.75" header="0" footer="0"/>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Y332"/>
  <sheetViews>
    <sheetView workbookViewId="0"/>
  </sheetViews>
  <sheetFormatPr defaultRowHeight="15" x14ac:dyDescent="0.25"/>
  <cols>
    <col min="1" max="1" width="103.7109375" customWidth="1"/>
  </cols>
  <sheetData>
    <row r="1" spans="1:25" ht="36" x14ac:dyDescent="0.55000000000000004">
      <c r="A1" s="10" t="s">
        <v>37</v>
      </c>
      <c r="B1" s="1"/>
      <c r="C1" s="1"/>
      <c r="D1" s="1"/>
      <c r="E1" s="1"/>
      <c r="F1" s="1"/>
      <c r="G1" s="1"/>
      <c r="H1" s="1"/>
      <c r="I1" s="1"/>
      <c r="J1" s="1"/>
      <c r="K1" s="1"/>
      <c r="L1" s="1"/>
      <c r="M1" s="1"/>
      <c r="N1" s="1"/>
      <c r="O1" s="1"/>
      <c r="P1" s="1"/>
      <c r="Q1" s="1"/>
      <c r="R1" s="1"/>
      <c r="S1" s="1"/>
      <c r="T1" s="1"/>
      <c r="U1" s="1"/>
      <c r="V1" s="1"/>
      <c r="W1" s="1"/>
      <c r="X1" s="1"/>
      <c r="Y1" s="1"/>
    </row>
    <row r="2" spans="1:25" ht="18.75" x14ac:dyDescent="0.3">
      <c r="A2" s="7"/>
      <c r="B2" s="1"/>
      <c r="C2" s="1"/>
      <c r="D2" s="1"/>
      <c r="E2" s="1"/>
      <c r="F2" s="1"/>
      <c r="G2" s="1"/>
      <c r="H2" s="1"/>
      <c r="I2" s="1"/>
      <c r="J2" s="1"/>
      <c r="K2" s="1"/>
      <c r="L2" s="1"/>
      <c r="M2" s="1"/>
      <c r="N2" s="1"/>
      <c r="O2" s="1"/>
      <c r="P2" s="1"/>
      <c r="Q2" s="1"/>
      <c r="R2" s="1"/>
      <c r="S2" s="1"/>
      <c r="T2" s="1"/>
      <c r="U2" s="1"/>
      <c r="V2" s="1"/>
      <c r="W2" s="1"/>
      <c r="X2" s="1"/>
      <c r="Y2" s="1"/>
    </row>
    <row r="3" spans="1:25" ht="18.75" x14ac:dyDescent="0.3">
      <c r="A3" s="7"/>
      <c r="B3" s="1"/>
      <c r="C3" s="1"/>
      <c r="D3" s="1"/>
      <c r="E3" s="1"/>
      <c r="F3" s="1"/>
      <c r="G3" s="1"/>
      <c r="H3" s="1"/>
      <c r="I3" s="1"/>
      <c r="J3" s="1"/>
      <c r="K3" s="1"/>
      <c r="L3" s="1"/>
      <c r="M3" s="1"/>
      <c r="N3" s="1"/>
      <c r="O3" s="1"/>
      <c r="P3" s="1"/>
      <c r="Q3" s="1"/>
      <c r="R3" s="1"/>
      <c r="S3" s="1"/>
      <c r="T3" s="1"/>
      <c r="U3" s="1"/>
      <c r="V3" s="1"/>
      <c r="W3" s="1"/>
      <c r="X3" s="1"/>
      <c r="Y3" s="1"/>
    </row>
    <row r="4" spans="1:25" x14ac:dyDescent="0.25">
      <c r="A4" s="1"/>
      <c r="B4" s="1"/>
      <c r="C4" s="1"/>
      <c r="D4" s="1"/>
      <c r="E4" s="1"/>
      <c r="F4" s="1"/>
      <c r="G4" s="1"/>
      <c r="H4" s="1"/>
      <c r="I4" s="1"/>
      <c r="J4" s="1"/>
      <c r="K4" s="1"/>
      <c r="L4" s="1"/>
      <c r="M4" s="1"/>
      <c r="N4" s="1"/>
      <c r="O4" s="1"/>
      <c r="P4" s="1"/>
      <c r="Q4" s="1"/>
      <c r="R4" s="1"/>
      <c r="S4" s="1"/>
      <c r="T4" s="1"/>
      <c r="U4" s="1"/>
      <c r="V4" s="1"/>
      <c r="W4" s="1"/>
      <c r="X4" s="1"/>
      <c r="Y4" s="1"/>
    </row>
    <row r="5" spans="1:25" x14ac:dyDescent="0.25">
      <c r="A5" s="1"/>
      <c r="B5" s="1"/>
      <c r="C5" s="1"/>
      <c r="D5" s="1"/>
      <c r="E5" s="1"/>
      <c r="F5" s="1"/>
      <c r="G5" s="1"/>
      <c r="H5" s="1"/>
      <c r="I5" s="1"/>
      <c r="J5" s="1"/>
      <c r="K5" s="1"/>
      <c r="L5" s="1"/>
      <c r="M5" s="1"/>
      <c r="N5" s="1"/>
      <c r="O5" s="1"/>
      <c r="P5" s="1"/>
      <c r="Q5" s="1"/>
      <c r="R5" s="1"/>
      <c r="S5" s="1"/>
      <c r="T5" s="1"/>
      <c r="U5" s="1"/>
      <c r="V5" s="1"/>
      <c r="W5" s="1"/>
      <c r="X5" s="1"/>
      <c r="Y5" s="1"/>
    </row>
    <row r="6" spans="1:25" x14ac:dyDescent="0.25">
      <c r="A6" s="1"/>
      <c r="B6" s="1"/>
      <c r="C6" s="1"/>
      <c r="D6" s="1"/>
      <c r="E6" s="1"/>
      <c r="F6" s="1"/>
      <c r="G6" s="1"/>
      <c r="H6" s="1"/>
      <c r="I6" s="1"/>
      <c r="J6" s="1"/>
      <c r="K6" s="1"/>
      <c r="L6" s="1"/>
      <c r="M6" s="1"/>
      <c r="N6" s="1"/>
      <c r="O6" s="1"/>
      <c r="P6" s="1"/>
      <c r="Q6" s="1"/>
      <c r="R6" s="1"/>
      <c r="S6" s="1"/>
      <c r="T6" s="1"/>
      <c r="U6" s="1"/>
      <c r="V6" s="1"/>
      <c r="W6" s="1"/>
      <c r="X6" s="1"/>
      <c r="Y6" s="1"/>
    </row>
    <row r="7" spans="1:25" x14ac:dyDescent="0.25">
      <c r="A7" s="1"/>
      <c r="B7" s="1"/>
      <c r="C7" s="1"/>
      <c r="D7" s="1"/>
      <c r="E7" s="1"/>
      <c r="F7" s="1"/>
      <c r="G7" s="1"/>
      <c r="H7" s="1"/>
      <c r="I7" s="1"/>
      <c r="J7" s="1"/>
      <c r="K7" s="1"/>
      <c r="L7" s="1"/>
      <c r="M7" s="1"/>
      <c r="N7" s="1"/>
      <c r="O7" s="1"/>
      <c r="P7" s="1"/>
      <c r="Q7" s="1"/>
      <c r="R7" s="1"/>
      <c r="S7" s="1"/>
      <c r="T7" s="1"/>
      <c r="U7" s="1"/>
      <c r="V7" s="1"/>
      <c r="W7" s="1"/>
      <c r="X7" s="1"/>
      <c r="Y7" s="1"/>
    </row>
    <row r="8" spans="1:25" x14ac:dyDescent="0.25">
      <c r="A8" s="1"/>
      <c r="B8" s="1"/>
      <c r="C8" s="1"/>
      <c r="D8" s="1"/>
      <c r="E8" s="1"/>
      <c r="F8" s="1"/>
      <c r="G8" s="1"/>
      <c r="H8" s="1"/>
      <c r="I8" s="1"/>
      <c r="J8" s="1"/>
      <c r="K8" s="1"/>
      <c r="L8" s="1"/>
      <c r="M8" s="1"/>
      <c r="N8" s="1"/>
      <c r="O8" s="1"/>
      <c r="P8" s="1"/>
      <c r="Q8" s="1"/>
      <c r="R8" s="1"/>
      <c r="S8" s="1"/>
      <c r="T8" s="1"/>
      <c r="U8" s="1"/>
      <c r="V8" s="1"/>
      <c r="W8" s="1"/>
      <c r="X8" s="1"/>
      <c r="Y8" s="1"/>
    </row>
    <row r="9" spans="1:25" x14ac:dyDescent="0.25">
      <c r="A9" s="1"/>
      <c r="B9" s="1"/>
      <c r="C9" s="1"/>
      <c r="D9" s="1"/>
      <c r="E9" s="1"/>
      <c r="F9" s="1"/>
      <c r="G9" s="1"/>
      <c r="H9" s="1"/>
      <c r="I9" s="1"/>
      <c r="J9" s="1"/>
      <c r="K9" s="1"/>
      <c r="L9" s="1"/>
      <c r="M9" s="1"/>
      <c r="N9" s="1"/>
      <c r="O9" s="1"/>
      <c r="P9" s="1"/>
      <c r="Q9" s="1"/>
      <c r="R9" s="1"/>
      <c r="S9" s="1"/>
      <c r="T9" s="1"/>
      <c r="U9" s="1"/>
      <c r="V9" s="1"/>
      <c r="W9" s="1"/>
      <c r="X9" s="1"/>
      <c r="Y9" s="1"/>
    </row>
    <row r="10" spans="1:25" x14ac:dyDescent="0.25">
      <c r="A10" s="1"/>
      <c r="B10" s="1"/>
      <c r="C10" s="1"/>
      <c r="D10" s="1"/>
      <c r="E10" s="1"/>
      <c r="F10" s="1"/>
      <c r="G10" s="1"/>
      <c r="H10" s="1"/>
      <c r="I10" s="1"/>
      <c r="J10" s="1"/>
      <c r="K10" s="1"/>
      <c r="L10" s="1"/>
      <c r="M10" s="1"/>
      <c r="N10" s="1"/>
      <c r="O10" s="1"/>
      <c r="P10" s="1"/>
      <c r="Q10" s="1"/>
      <c r="R10" s="1"/>
      <c r="S10" s="1"/>
      <c r="T10" s="1"/>
      <c r="U10" s="1"/>
      <c r="V10" s="1"/>
      <c r="W10" s="1"/>
      <c r="X10" s="1"/>
      <c r="Y10" s="1"/>
    </row>
    <row r="11" spans="1:25" x14ac:dyDescent="0.25">
      <c r="A11" s="1"/>
      <c r="B11" s="1"/>
      <c r="C11" s="1"/>
      <c r="D11" s="1"/>
      <c r="E11" s="1"/>
      <c r="F11" s="1"/>
      <c r="G11" s="1"/>
      <c r="H11" s="1"/>
      <c r="I11" s="1"/>
      <c r="J11" s="1"/>
      <c r="K11" s="1"/>
      <c r="L11" s="1"/>
      <c r="M11" s="1"/>
      <c r="N11" s="1"/>
      <c r="O11" s="1"/>
      <c r="P11" s="1"/>
      <c r="Q11" s="1"/>
      <c r="R11" s="1"/>
      <c r="S11" s="1"/>
      <c r="T11" s="1"/>
      <c r="U11" s="1"/>
      <c r="V11" s="1"/>
      <c r="W11" s="1"/>
      <c r="X11" s="1"/>
      <c r="Y11" s="1"/>
    </row>
    <row r="12" spans="1:25" x14ac:dyDescent="0.25">
      <c r="A12" s="1"/>
      <c r="B12" s="1"/>
      <c r="C12" s="1"/>
      <c r="D12" s="1"/>
      <c r="E12" s="1"/>
      <c r="F12" s="1"/>
      <c r="G12" s="1"/>
      <c r="H12" s="1"/>
      <c r="I12" s="1"/>
      <c r="J12" s="1"/>
      <c r="K12" s="1"/>
      <c r="L12" s="1"/>
      <c r="M12" s="1"/>
      <c r="N12" s="1"/>
      <c r="O12" s="1"/>
      <c r="P12" s="1"/>
      <c r="Q12" s="1"/>
      <c r="R12" s="1"/>
      <c r="S12" s="1"/>
      <c r="T12" s="1"/>
      <c r="U12" s="1"/>
      <c r="V12" s="1"/>
      <c r="W12" s="1"/>
      <c r="X12" s="1"/>
      <c r="Y12" s="1"/>
    </row>
    <row r="13" spans="1:25" x14ac:dyDescent="0.25">
      <c r="A13" s="1"/>
      <c r="B13" s="1"/>
      <c r="C13" s="1"/>
      <c r="D13" s="1"/>
      <c r="E13" s="1"/>
      <c r="F13" s="1"/>
      <c r="G13" s="1"/>
      <c r="H13" s="1"/>
      <c r="I13" s="1"/>
      <c r="J13" s="1"/>
      <c r="K13" s="1"/>
      <c r="L13" s="1"/>
      <c r="M13" s="1"/>
      <c r="N13" s="1"/>
      <c r="O13" s="1"/>
      <c r="P13" s="1"/>
      <c r="Q13" s="1"/>
      <c r="R13" s="1"/>
      <c r="S13" s="1"/>
      <c r="T13" s="1"/>
      <c r="U13" s="1"/>
      <c r="V13" s="1"/>
      <c r="W13" s="1"/>
      <c r="X13" s="1"/>
      <c r="Y13" s="1"/>
    </row>
    <row r="14" spans="1:25" x14ac:dyDescent="0.25">
      <c r="A14" s="1"/>
      <c r="B14" s="1"/>
      <c r="C14" s="1"/>
      <c r="D14" s="1"/>
      <c r="E14" s="1"/>
      <c r="F14" s="1"/>
      <c r="G14" s="1"/>
      <c r="H14" s="1"/>
      <c r="I14" s="1"/>
      <c r="J14" s="1"/>
      <c r="K14" s="1"/>
      <c r="L14" s="1"/>
      <c r="M14" s="1"/>
      <c r="N14" s="1"/>
      <c r="O14" s="1"/>
      <c r="P14" s="1"/>
      <c r="Q14" s="1"/>
      <c r="R14" s="1"/>
      <c r="S14" s="1"/>
      <c r="T14" s="1"/>
      <c r="U14" s="1"/>
      <c r="V14" s="1"/>
      <c r="W14" s="1"/>
      <c r="X14" s="1"/>
      <c r="Y14" s="1"/>
    </row>
    <row r="15" spans="1:25" x14ac:dyDescent="0.25">
      <c r="A15" s="1"/>
      <c r="B15" s="1"/>
      <c r="C15" s="1"/>
      <c r="D15" s="1"/>
      <c r="E15" s="1"/>
      <c r="F15" s="1"/>
      <c r="G15" s="1"/>
      <c r="H15" s="1"/>
      <c r="I15" s="1"/>
      <c r="J15" s="1"/>
      <c r="K15" s="1"/>
      <c r="L15" s="1"/>
      <c r="M15" s="1"/>
      <c r="N15" s="1"/>
      <c r="O15" s="1"/>
      <c r="P15" s="1"/>
      <c r="Q15" s="1"/>
      <c r="R15" s="1"/>
      <c r="S15" s="1"/>
      <c r="T15" s="1"/>
      <c r="U15" s="1"/>
      <c r="V15" s="1"/>
      <c r="W15" s="1"/>
      <c r="X15" s="1"/>
      <c r="Y15" s="1"/>
    </row>
    <row r="16" spans="1:25" x14ac:dyDescent="0.25">
      <c r="A16" s="1"/>
      <c r="B16" s="1"/>
      <c r="C16" s="1"/>
      <c r="D16" s="1"/>
      <c r="E16" s="1"/>
      <c r="F16" s="1"/>
      <c r="G16" s="1"/>
      <c r="H16" s="1"/>
      <c r="I16" s="1"/>
      <c r="J16" s="1"/>
      <c r="K16" s="1"/>
      <c r="L16" s="1"/>
      <c r="M16" s="1"/>
      <c r="N16" s="1"/>
      <c r="O16" s="1"/>
      <c r="P16" s="1"/>
      <c r="Q16" s="1"/>
      <c r="R16" s="1"/>
      <c r="S16" s="1"/>
      <c r="T16" s="1"/>
      <c r="U16" s="1"/>
      <c r="V16" s="1"/>
      <c r="W16" s="1"/>
      <c r="X16" s="1"/>
      <c r="Y16" s="1"/>
    </row>
    <row r="17" spans="1:25" x14ac:dyDescent="0.25">
      <c r="A17" s="1"/>
      <c r="B17" s="1"/>
      <c r="C17" s="1"/>
      <c r="D17" s="1"/>
      <c r="E17" s="1"/>
      <c r="F17" s="1"/>
      <c r="G17" s="1"/>
      <c r="H17" s="1"/>
      <c r="I17" s="1"/>
      <c r="J17" s="1"/>
      <c r="K17" s="1"/>
      <c r="L17" s="1"/>
      <c r="M17" s="1"/>
      <c r="N17" s="1"/>
      <c r="O17" s="1"/>
      <c r="P17" s="1"/>
      <c r="Q17" s="1"/>
      <c r="R17" s="1"/>
      <c r="S17" s="1"/>
      <c r="T17" s="1"/>
      <c r="U17" s="1"/>
      <c r="V17" s="1"/>
      <c r="W17" s="1"/>
      <c r="X17" s="1"/>
      <c r="Y17" s="1"/>
    </row>
    <row r="18" spans="1:25" x14ac:dyDescent="0.25">
      <c r="A18" s="1"/>
      <c r="B18" s="1"/>
      <c r="C18" s="1"/>
      <c r="D18" s="1"/>
      <c r="E18" s="1"/>
      <c r="F18" s="1"/>
      <c r="G18" s="1"/>
      <c r="H18" s="1"/>
      <c r="I18" s="1"/>
      <c r="J18" s="1"/>
      <c r="K18" s="1"/>
      <c r="L18" s="1"/>
      <c r="M18" s="1"/>
      <c r="N18" s="1"/>
      <c r="O18" s="1"/>
      <c r="P18" s="1"/>
      <c r="Q18" s="1"/>
      <c r="R18" s="1"/>
      <c r="S18" s="1"/>
      <c r="T18" s="1"/>
      <c r="U18" s="1"/>
      <c r="V18" s="1"/>
      <c r="W18" s="1"/>
      <c r="X18" s="1"/>
      <c r="Y18" s="1"/>
    </row>
    <row r="19" spans="1:25" x14ac:dyDescent="0.25">
      <c r="A19" s="1"/>
      <c r="B19" s="1"/>
      <c r="C19" s="1"/>
      <c r="D19" s="1"/>
      <c r="E19" s="1"/>
      <c r="F19" s="1"/>
      <c r="G19" s="1"/>
      <c r="H19" s="1"/>
      <c r="I19" s="1"/>
      <c r="J19" s="1"/>
      <c r="K19" s="1"/>
      <c r="L19" s="1"/>
      <c r="M19" s="1"/>
      <c r="N19" s="1"/>
      <c r="O19" s="1"/>
      <c r="P19" s="1"/>
      <c r="Q19" s="1"/>
      <c r="R19" s="1"/>
      <c r="S19" s="1"/>
      <c r="T19" s="1"/>
      <c r="U19" s="1"/>
      <c r="V19" s="1"/>
      <c r="W19" s="1"/>
      <c r="X19" s="1"/>
      <c r="Y19" s="1"/>
    </row>
    <row r="20" spans="1:25" x14ac:dyDescent="0.25">
      <c r="A20" s="1"/>
      <c r="B20" s="1"/>
      <c r="C20" s="1"/>
      <c r="D20" s="1"/>
      <c r="E20" s="1"/>
      <c r="F20" s="1"/>
      <c r="G20" s="1"/>
      <c r="H20" s="1"/>
      <c r="I20" s="1"/>
      <c r="J20" s="1"/>
      <c r="K20" s="1"/>
      <c r="L20" s="1"/>
      <c r="M20" s="1"/>
      <c r="N20" s="1"/>
      <c r="O20" s="1"/>
      <c r="P20" s="1"/>
      <c r="Q20" s="1"/>
      <c r="R20" s="1"/>
      <c r="S20" s="1"/>
      <c r="T20" s="1"/>
      <c r="U20" s="1"/>
      <c r="V20" s="1"/>
      <c r="W20" s="1"/>
      <c r="X20" s="1"/>
      <c r="Y20" s="1"/>
    </row>
    <row r="21" spans="1:25" x14ac:dyDescent="0.25">
      <c r="A21" s="1"/>
      <c r="B21" s="1"/>
      <c r="C21" s="1"/>
      <c r="D21" s="1"/>
      <c r="E21" s="1"/>
      <c r="F21" s="1"/>
      <c r="G21" s="1"/>
      <c r="H21" s="1"/>
      <c r="I21" s="1"/>
      <c r="J21" s="1"/>
      <c r="K21" s="1"/>
      <c r="L21" s="1"/>
      <c r="M21" s="1"/>
      <c r="N21" s="1"/>
      <c r="O21" s="1"/>
      <c r="P21" s="1"/>
      <c r="Q21" s="1"/>
      <c r="R21" s="1"/>
      <c r="S21" s="1"/>
      <c r="T21" s="1"/>
      <c r="U21" s="1"/>
      <c r="V21" s="1"/>
      <c r="W21" s="1"/>
      <c r="X21" s="1"/>
      <c r="Y21" s="1"/>
    </row>
    <row r="22" spans="1:25" x14ac:dyDescent="0.25">
      <c r="A22" s="1"/>
      <c r="B22" s="1"/>
      <c r="C22" s="1"/>
      <c r="D22" s="1"/>
      <c r="E22" s="1"/>
      <c r="F22" s="1"/>
      <c r="G22" s="1"/>
      <c r="H22" s="1"/>
      <c r="I22" s="1"/>
      <c r="J22" s="1"/>
      <c r="K22" s="1"/>
      <c r="L22" s="1"/>
      <c r="M22" s="1"/>
      <c r="N22" s="1"/>
      <c r="O22" s="1"/>
      <c r="P22" s="1"/>
      <c r="Q22" s="1"/>
      <c r="R22" s="1"/>
      <c r="S22" s="1"/>
      <c r="T22" s="1"/>
      <c r="U22" s="1"/>
      <c r="V22" s="1"/>
      <c r="W22" s="1"/>
      <c r="X22" s="1"/>
      <c r="Y22" s="1"/>
    </row>
    <row r="23" spans="1:25" x14ac:dyDescent="0.25">
      <c r="A23" s="1"/>
      <c r="B23" s="1"/>
      <c r="C23" s="1"/>
      <c r="D23" s="1"/>
      <c r="E23" s="1"/>
      <c r="F23" s="1"/>
      <c r="G23" s="1"/>
      <c r="H23" s="1"/>
      <c r="I23" s="1"/>
      <c r="J23" s="1"/>
      <c r="K23" s="1"/>
      <c r="L23" s="1"/>
      <c r="M23" s="1"/>
      <c r="N23" s="1"/>
      <c r="O23" s="1"/>
      <c r="P23" s="1"/>
      <c r="Q23" s="1"/>
      <c r="R23" s="1"/>
      <c r="S23" s="1"/>
      <c r="T23" s="1"/>
      <c r="U23" s="1"/>
      <c r="V23" s="1"/>
      <c r="W23" s="1"/>
      <c r="X23" s="1"/>
      <c r="Y23" s="1"/>
    </row>
    <row r="24" spans="1:25" x14ac:dyDescent="0.25">
      <c r="A24" s="1"/>
      <c r="B24" s="1"/>
      <c r="C24" s="1"/>
      <c r="D24" s="1"/>
      <c r="E24" s="1"/>
      <c r="F24" s="1"/>
      <c r="G24" s="1"/>
      <c r="H24" s="1"/>
      <c r="I24" s="1"/>
      <c r="J24" s="1"/>
      <c r="K24" s="1"/>
      <c r="L24" s="1"/>
      <c r="M24" s="1"/>
      <c r="N24" s="1"/>
      <c r="O24" s="1"/>
      <c r="P24" s="1"/>
      <c r="Q24" s="1"/>
      <c r="R24" s="1"/>
      <c r="S24" s="1"/>
      <c r="T24" s="1"/>
      <c r="U24" s="1"/>
      <c r="V24" s="1"/>
      <c r="W24" s="1"/>
      <c r="X24" s="1"/>
      <c r="Y24" s="1"/>
    </row>
    <row r="25" spans="1:25" x14ac:dyDescent="0.25">
      <c r="A25" s="1"/>
      <c r="B25" s="1"/>
      <c r="C25" s="1"/>
      <c r="D25" s="1"/>
      <c r="E25" s="1"/>
      <c r="F25" s="1"/>
      <c r="G25" s="1"/>
      <c r="H25" s="1"/>
      <c r="I25" s="1"/>
      <c r="J25" s="1"/>
      <c r="K25" s="1"/>
      <c r="L25" s="1"/>
      <c r="M25" s="1"/>
      <c r="N25" s="1"/>
      <c r="O25" s="1"/>
      <c r="P25" s="1"/>
      <c r="Q25" s="1"/>
      <c r="R25" s="1"/>
      <c r="S25" s="1"/>
      <c r="T25" s="1"/>
      <c r="U25" s="1"/>
      <c r="V25" s="1"/>
      <c r="W25" s="1"/>
      <c r="X25" s="1"/>
      <c r="Y25" s="1"/>
    </row>
    <row r="26" spans="1:25" x14ac:dyDescent="0.25">
      <c r="A26" s="1"/>
      <c r="B26" s="1"/>
      <c r="C26" s="1"/>
      <c r="D26" s="1"/>
      <c r="E26" s="1"/>
      <c r="F26" s="1"/>
      <c r="G26" s="1"/>
      <c r="H26" s="1"/>
      <c r="I26" s="1"/>
      <c r="J26" s="1"/>
      <c r="K26" s="1"/>
      <c r="L26" s="1"/>
      <c r="M26" s="1"/>
      <c r="N26" s="1"/>
      <c r="O26" s="1"/>
      <c r="P26" s="1"/>
      <c r="Q26" s="1"/>
      <c r="R26" s="1"/>
      <c r="S26" s="1"/>
      <c r="T26" s="1"/>
      <c r="U26" s="1"/>
      <c r="V26" s="1"/>
      <c r="W26" s="1"/>
      <c r="X26" s="1"/>
      <c r="Y26" s="1"/>
    </row>
    <row r="27" spans="1:25" x14ac:dyDescent="0.25">
      <c r="A27" s="1"/>
      <c r="B27" s="1"/>
      <c r="C27" s="1"/>
      <c r="D27" s="1"/>
      <c r="E27" s="1"/>
      <c r="F27" s="1"/>
      <c r="G27" s="1"/>
      <c r="H27" s="1"/>
      <c r="I27" s="1"/>
      <c r="J27" s="1"/>
      <c r="K27" s="1"/>
      <c r="L27" s="1"/>
      <c r="M27" s="1"/>
      <c r="N27" s="1"/>
      <c r="O27" s="1"/>
      <c r="P27" s="1"/>
      <c r="Q27" s="1"/>
      <c r="R27" s="1"/>
      <c r="S27" s="1"/>
      <c r="T27" s="1"/>
      <c r="U27" s="1"/>
      <c r="V27" s="1"/>
      <c r="W27" s="1"/>
      <c r="X27" s="1"/>
      <c r="Y27" s="1"/>
    </row>
    <row r="28" spans="1:25" x14ac:dyDescent="0.25">
      <c r="A28" s="1"/>
      <c r="B28" s="1"/>
      <c r="C28" s="1"/>
      <c r="D28" s="1"/>
      <c r="E28" s="1"/>
      <c r="F28" s="1"/>
      <c r="G28" s="1"/>
      <c r="H28" s="1"/>
      <c r="I28" s="1"/>
      <c r="J28" s="1"/>
      <c r="K28" s="1"/>
      <c r="L28" s="1"/>
      <c r="M28" s="1"/>
      <c r="N28" s="1"/>
      <c r="O28" s="1"/>
      <c r="P28" s="1"/>
      <c r="Q28" s="1"/>
      <c r="R28" s="1"/>
      <c r="S28" s="1"/>
      <c r="T28" s="1"/>
      <c r="U28" s="1"/>
      <c r="V28" s="1"/>
      <c r="W28" s="1"/>
      <c r="X28" s="1"/>
      <c r="Y28" s="1"/>
    </row>
    <row r="29" spans="1:25" x14ac:dyDescent="0.25">
      <c r="A29" s="1"/>
      <c r="B29" s="1"/>
      <c r="C29" s="1"/>
      <c r="D29" s="1"/>
      <c r="E29" s="1"/>
      <c r="F29" s="1"/>
      <c r="G29" s="1"/>
      <c r="H29" s="1"/>
      <c r="I29" s="1"/>
      <c r="J29" s="1"/>
      <c r="K29" s="1"/>
      <c r="L29" s="1"/>
      <c r="M29" s="1"/>
      <c r="N29" s="1"/>
      <c r="O29" s="1"/>
      <c r="P29" s="1"/>
      <c r="Q29" s="1"/>
      <c r="R29" s="1"/>
      <c r="S29" s="1"/>
      <c r="T29" s="1"/>
      <c r="U29" s="1"/>
      <c r="V29" s="1"/>
      <c r="W29" s="1"/>
      <c r="X29" s="1"/>
      <c r="Y29" s="1"/>
    </row>
    <row r="30" spans="1:25" x14ac:dyDescent="0.25">
      <c r="A30" s="1"/>
      <c r="B30" s="1"/>
      <c r="C30" s="1"/>
      <c r="D30" s="1"/>
      <c r="E30" s="1"/>
      <c r="F30" s="1"/>
      <c r="G30" s="1"/>
      <c r="H30" s="1"/>
      <c r="I30" s="1"/>
      <c r="J30" s="1"/>
      <c r="K30" s="1"/>
      <c r="L30" s="1"/>
      <c r="M30" s="1"/>
      <c r="N30" s="1"/>
      <c r="O30" s="1"/>
      <c r="P30" s="1"/>
      <c r="Q30" s="1"/>
      <c r="R30" s="1"/>
      <c r="S30" s="1"/>
      <c r="T30" s="1"/>
      <c r="U30" s="1"/>
      <c r="V30" s="1"/>
      <c r="W30" s="1"/>
      <c r="X30" s="1"/>
      <c r="Y30" s="1"/>
    </row>
    <row r="31" spans="1:25" x14ac:dyDescent="0.25">
      <c r="A31" s="1"/>
      <c r="B31" s="1"/>
      <c r="C31" s="1"/>
      <c r="D31" s="1"/>
      <c r="E31" s="1"/>
      <c r="F31" s="1"/>
      <c r="G31" s="1"/>
      <c r="H31" s="1"/>
      <c r="I31" s="1"/>
      <c r="J31" s="1"/>
      <c r="K31" s="1"/>
      <c r="L31" s="1"/>
      <c r="M31" s="1"/>
      <c r="N31" s="1"/>
      <c r="O31" s="1"/>
      <c r="P31" s="1"/>
      <c r="Q31" s="1"/>
      <c r="R31" s="1"/>
      <c r="S31" s="1"/>
      <c r="T31" s="1"/>
      <c r="U31" s="1"/>
      <c r="V31" s="1"/>
      <c r="W31" s="1"/>
      <c r="X31" s="1"/>
      <c r="Y31" s="1"/>
    </row>
    <row r="32" spans="1:25" x14ac:dyDescent="0.25">
      <c r="A32" s="1"/>
      <c r="B32" s="1"/>
      <c r="C32" s="1"/>
      <c r="D32" s="1"/>
      <c r="E32" s="1"/>
      <c r="F32" s="1"/>
      <c r="G32" s="1"/>
      <c r="H32" s="1"/>
      <c r="I32" s="1"/>
      <c r="J32" s="1"/>
      <c r="K32" s="1"/>
      <c r="L32" s="1"/>
      <c r="M32" s="1"/>
      <c r="N32" s="1"/>
      <c r="O32" s="1"/>
      <c r="P32" s="1"/>
      <c r="Q32" s="1"/>
      <c r="R32" s="1"/>
      <c r="S32" s="1"/>
      <c r="T32" s="1"/>
      <c r="U32" s="1"/>
      <c r="V32" s="1"/>
      <c r="W32" s="1"/>
      <c r="X32" s="1"/>
      <c r="Y32" s="1"/>
    </row>
    <row r="33" spans="1:25" x14ac:dyDescent="0.25">
      <c r="A33" s="1"/>
      <c r="B33" s="1"/>
      <c r="C33" s="1"/>
      <c r="D33" s="1"/>
      <c r="E33" s="1"/>
      <c r="F33" s="1"/>
      <c r="G33" s="1"/>
      <c r="H33" s="1"/>
      <c r="I33" s="1"/>
      <c r="J33" s="1"/>
      <c r="K33" s="1"/>
      <c r="L33" s="1"/>
      <c r="M33" s="1"/>
      <c r="N33" s="1"/>
      <c r="O33" s="1"/>
      <c r="P33" s="1"/>
      <c r="Q33" s="1"/>
      <c r="R33" s="1"/>
      <c r="S33" s="1"/>
      <c r="T33" s="1"/>
      <c r="U33" s="1"/>
      <c r="V33" s="1"/>
      <c r="W33" s="1"/>
      <c r="X33" s="1"/>
      <c r="Y33" s="1"/>
    </row>
    <row r="34" spans="1:25"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sheetData>
  <sheetProtection algorithmName="SHA-512" hashValue="ANHvxLn8XmOpstK9MeXEhBsKYKe3XFRNxEdQh33Gj6aV/+mBPCxAOjzcFKZmdGs+M0aJ66VG0uvHzZQFhCIEWw==" saltValue="S+g5Y0RMUA+zyGdurylBmg==" spinCount="100000" sheet="1" objects="1" scenarios="1"/>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AM237"/>
  <sheetViews>
    <sheetView showGridLines="0" zoomScale="80" zoomScaleNormal="80" workbookViewId="0">
      <pane xSplit="2" ySplit="7" topLeftCell="C8" activePane="bottomRight" state="frozen"/>
      <selection pane="topRight" activeCell="C1" sqref="C1"/>
      <selection pane="bottomLeft" activeCell="A8" sqref="A8"/>
      <selection pane="bottomRight" activeCell="C8" sqref="C8"/>
    </sheetView>
  </sheetViews>
  <sheetFormatPr defaultColWidth="9.140625" defaultRowHeight="15" x14ac:dyDescent="0.25"/>
  <cols>
    <col min="1" max="1" width="3.7109375" style="38" customWidth="1"/>
    <col min="2" max="2" width="25.7109375" style="39" customWidth="1"/>
    <col min="3" max="3" width="14.5703125" style="124" customWidth="1"/>
    <col min="4" max="4" width="1.7109375" style="124" customWidth="1"/>
    <col min="5" max="5" width="9.140625" style="124" customWidth="1"/>
    <col min="6" max="6" width="1.7109375" style="124" customWidth="1"/>
    <col min="7" max="7" width="41.28515625" style="124" customWidth="1"/>
    <col min="8" max="8" width="4.140625" style="39" customWidth="1"/>
    <col min="9" max="9" width="15" style="124" customWidth="1"/>
    <col min="10" max="10" width="1.7109375" style="124" customWidth="1"/>
    <col min="11" max="11" width="14.85546875" style="124" customWidth="1"/>
    <col min="12" max="12" width="1.7109375" style="124" customWidth="1"/>
    <col min="13" max="13" width="12.7109375" style="124" customWidth="1"/>
    <col min="14" max="14" width="1.7109375" style="124" customWidth="1"/>
    <col min="15" max="15" width="52.7109375" style="93" customWidth="1"/>
    <col min="16" max="16" width="5" style="39" customWidth="1"/>
    <col min="17" max="17" width="17.7109375" style="124" customWidth="1"/>
    <col min="18" max="18" width="1.7109375" style="124" customWidth="1"/>
    <col min="19" max="19" width="21.28515625" style="124" customWidth="1"/>
    <col min="20" max="20" width="1.7109375" style="124" customWidth="1"/>
    <col min="21" max="21" width="54.28515625" style="124" customWidth="1"/>
    <col min="22" max="22" width="3.140625" style="39" customWidth="1"/>
    <col min="23" max="23" width="17.7109375" style="124" customWidth="1"/>
    <col min="24" max="24" width="1.7109375" style="124" customWidth="1"/>
    <col min="25" max="25" width="36.140625" style="124" bestFit="1" customWidth="1"/>
    <col min="26" max="26" width="1.7109375" style="124" customWidth="1"/>
    <col min="27" max="27" width="54.28515625" style="124" customWidth="1"/>
    <col min="28" max="28" width="3.140625" style="39" customWidth="1"/>
    <col min="29" max="29" width="17.7109375" style="124" customWidth="1"/>
    <col min="30" max="30" width="2.140625" style="124" customWidth="1"/>
    <col min="31" max="31" width="27.7109375" style="124" customWidth="1"/>
    <col min="32" max="32" width="1.7109375" style="124" customWidth="1"/>
    <col min="33" max="33" width="52.140625" style="124" customWidth="1"/>
    <col min="34" max="34" width="3.42578125" style="39" customWidth="1"/>
    <col min="35" max="35" width="17.7109375" style="124" customWidth="1"/>
    <col min="36" max="36" width="2.140625" style="124" customWidth="1"/>
    <col min="37" max="37" width="17.7109375" style="124" customWidth="1"/>
    <col min="38" max="38" width="1.7109375" style="124" customWidth="1"/>
    <col min="39" max="39" width="54.28515625" style="124" customWidth="1"/>
    <col min="40" max="16384" width="9.140625" style="124"/>
  </cols>
  <sheetData>
    <row r="1" spans="1:39" s="80" customFormat="1" ht="15" customHeight="1" x14ac:dyDescent="0.25">
      <c r="A1" s="38" t="s">
        <v>412</v>
      </c>
      <c r="B1" s="39"/>
      <c r="C1" s="80" t="s">
        <v>508</v>
      </c>
      <c r="H1" s="39"/>
      <c r="I1" s="80" t="s">
        <v>564</v>
      </c>
      <c r="O1" s="93"/>
      <c r="P1" s="39"/>
      <c r="Q1" s="81" t="s">
        <v>564</v>
      </c>
      <c r="R1" s="81"/>
      <c r="S1" s="81"/>
      <c r="T1" s="81"/>
      <c r="U1" s="81"/>
      <c r="V1" s="39"/>
      <c r="W1" s="81" t="s">
        <v>564</v>
      </c>
      <c r="X1" s="81"/>
      <c r="Y1" s="81"/>
      <c r="Z1" s="81"/>
      <c r="AA1" s="81"/>
      <c r="AB1" s="39"/>
      <c r="AC1" s="81" t="s">
        <v>564</v>
      </c>
      <c r="AD1" s="81"/>
      <c r="AE1" s="81"/>
      <c r="AF1" s="81"/>
      <c r="AG1" s="81"/>
      <c r="AH1" s="39"/>
      <c r="AI1" s="81" t="s">
        <v>508</v>
      </c>
      <c r="AJ1" s="81"/>
      <c r="AK1" s="81"/>
      <c r="AL1" s="81"/>
      <c r="AM1" s="81"/>
    </row>
    <row r="2" spans="1:39" s="80" customFormat="1" ht="14.45" customHeight="1" x14ac:dyDescent="0.25">
      <c r="A2" s="38" t="s">
        <v>413</v>
      </c>
      <c r="B2" s="39"/>
      <c r="C2" s="80" t="s">
        <v>509</v>
      </c>
      <c r="H2" s="39"/>
      <c r="I2" s="80" t="s">
        <v>512</v>
      </c>
      <c r="P2" s="39"/>
      <c r="Q2" s="262" t="s">
        <v>512</v>
      </c>
      <c r="R2" s="262"/>
      <c r="S2" s="262"/>
      <c r="T2" s="262"/>
      <c r="U2" s="262"/>
      <c r="V2" s="39"/>
      <c r="W2" s="262" t="s">
        <v>565</v>
      </c>
      <c r="X2" s="262"/>
      <c r="Y2" s="262"/>
      <c r="Z2" s="262"/>
      <c r="AA2" s="262"/>
      <c r="AB2" s="39"/>
      <c r="AC2" s="266" t="s">
        <v>565</v>
      </c>
      <c r="AD2" s="266"/>
      <c r="AE2" s="266"/>
      <c r="AF2" s="266"/>
      <c r="AG2" s="266"/>
      <c r="AH2" s="39"/>
      <c r="AI2" s="266" t="s">
        <v>565</v>
      </c>
      <c r="AJ2" s="266"/>
      <c r="AK2" s="266"/>
      <c r="AL2" s="266"/>
      <c r="AM2" s="266"/>
    </row>
    <row r="3" spans="1:39" s="80" customFormat="1" ht="14.45" customHeight="1" x14ac:dyDescent="0.25">
      <c r="A3" s="38" t="s">
        <v>414</v>
      </c>
      <c r="B3" s="39"/>
      <c r="C3" s="80">
        <v>207</v>
      </c>
      <c r="H3" s="39"/>
      <c r="I3" s="80" t="s">
        <v>739</v>
      </c>
      <c r="O3" s="93"/>
      <c r="P3" s="39"/>
      <c r="Q3" s="80">
        <v>210</v>
      </c>
      <c r="R3" s="120"/>
      <c r="S3" s="120"/>
      <c r="T3" s="120"/>
      <c r="U3" s="120"/>
      <c r="V3" s="39"/>
      <c r="W3" s="80">
        <v>211</v>
      </c>
      <c r="X3" s="120"/>
      <c r="Y3" s="120"/>
      <c r="Z3" s="120"/>
      <c r="AA3" s="120"/>
      <c r="AB3" s="39"/>
      <c r="AC3" s="80">
        <v>212</v>
      </c>
      <c r="AD3" s="120"/>
      <c r="AE3" s="120"/>
      <c r="AF3" s="120"/>
      <c r="AG3" s="120"/>
      <c r="AH3" s="39"/>
      <c r="AI3" s="80">
        <v>213</v>
      </c>
      <c r="AJ3" s="120"/>
      <c r="AK3" s="120"/>
      <c r="AL3" s="120"/>
      <c r="AM3" s="120"/>
    </row>
    <row r="4" spans="1:39" s="80" customFormat="1" ht="30.6" customHeight="1" x14ac:dyDescent="0.25">
      <c r="A4" s="38" t="s">
        <v>415</v>
      </c>
      <c r="B4" s="39"/>
      <c r="C4" s="264" t="s">
        <v>510</v>
      </c>
      <c r="D4" s="264"/>
      <c r="E4" s="264"/>
      <c r="F4" s="264"/>
      <c r="G4" s="264"/>
      <c r="H4" s="39"/>
      <c r="I4" s="80" t="s">
        <v>359</v>
      </c>
      <c r="P4" s="39"/>
      <c r="Q4" s="262" t="s">
        <v>361</v>
      </c>
      <c r="R4" s="262"/>
      <c r="S4" s="262"/>
      <c r="T4" s="262"/>
      <c r="U4" s="262"/>
      <c r="V4" s="39"/>
      <c r="W4" s="262" t="s">
        <v>516</v>
      </c>
      <c r="X4" s="262"/>
      <c r="Y4" s="262"/>
      <c r="Z4" s="262"/>
      <c r="AA4" s="262"/>
      <c r="AB4" s="39"/>
      <c r="AC4" s="262" t="s">
        <v>517</v>
      </c>
      <c r="AD4" s="262"/>
      <c r="AE4" s="262"/>
      <c r="AF4" s="262"/>
      <c r="AG4" s="262"/>
      <c r="AH4" s="39"/>
      <c r="AI4" s="262" t="s">
        <v>518</v>
      </c>
      <c r="AJ4" s="262"/>
      <c r="AK4" s="262"/>
      <c r="AL4" s="262"/>
      <c r="AM4" s="262"/>
    </row>
    <row r="5" spans="1:39" x14ac:dyDescent="0.25">
      <c r="E5" s="123"/>
      <c r="F5" s="123"/>
      <c r="G5" s="123"/>
      <c r="K5" s="123"/>
      <c r="L5" s="123"/>
      <c r="Q5" s="123"/>
      <c r="R5" s="123"/>
      <c r="S5" s="123"/>
      <c r="T5" s="123"/>
      <c r="U5" s="123"/>
      <c r="W5" s="123"/>
      <c r="X5" s="123"/>
      <c r="Y5" s="123"/>
      <c r="Z5" s="123"/>
      <c r="AA5" s="123"/>
      <c r="AC5" s="123"/>
      <c r="AD5" s="123"/>
      <c r="AE5" s="123"/>
      <c r="AF5" s="123"/>
      <c r="AG5" s="123"/>
      <c r="AI5" s="123"/>
      <c r="AJ5" s="123"/>
      <c r="AK5" s="123"/>
      <c r="AL5" s="123"/>
      <c r="AM5" s="123"/>
    </row>
    <row r="6" spans="1:39" x14ac:dyDescent="0.25">
      <c r="I6" s="121"/>
      <c r="J6" s="121"/>
      <c r="Q6" s="119"/>
      <c r="R6" s="119"/>
      <c r="S6" s="119"/>
      <c r="T6" s="119"/>
      <c r="U6" s="119"/>
      <c r="W6" s="119"/>
      <c r="X6" s="119"/>
      <c r="Y6" s="119"/>
      <c r="Z6" s="119"/>
      <c r="AA6" s="119"/>
      <c r="AC6" s="119"/>
      <c r="AD6" s="119"/>
      <c r="AE6" s="119"/>
      <c r="AF6" s="119"/>
      <c r="AG6" s="119"/>
      <c r="AI6" s="119"/>
      <c r="AJ6" s="119"/>
      <c r="AK6" s="119"/>
      <c r="AL6" s="119"/>
      <c r="AM6" s="119"/>
    </row>
    <row r="7" spans="1:39" x14ac:dyDescent="0.25">
      <c r="I7" s="121"/>
      <c r="J7" s="121"/>
      <c r="Q7" s="119"/>
      <c r="R7" s="119"/>
      <c r="S7" s="119"/>
      <c r="T7" s="119"/>
      <c r="U7" s="119"/>
      <c r="W7" s="119"/>
      <c r="X7" s="119"/>
      <c r="Y7" s="119"/>
      <c r="Z7" s="119"/>
      <c r="AA7" s="119"/>
      <c r="AC7" s="119"/>
      <c r="AD7" s="119"/>
      <c r="AE7" s="119"/>
      <c r="AF7" s="119"/>
      <c r="AG7" s="119"/>
      <c r="AI7" s="119"/>
      <c r="AJ7" s="119"/>
      <c r="AK7" s="119"/>
      <c r="AL7" s="119"/>
      <c r="AM7" s="119"/>
    </row>
    <row r="8" spans="1:39" s="138" customFormat="1" ht="30" x14ac:dyDescent="0.25">
      <c r="A8" s="130"/>
      <c r="B8" s="51"/>
      <c r="C8" s="131" t="s">
        <v>566</v>
      </c>
      <c r="D8" s="132"/>
      <c r="E8" s="133" t="s">
        <v>409</v>
      </c>
      <c r="F8" s="134"/>
      <c r="G8" s="135" t="s">
        <v>521</v>
      </c>
      <c r="H8" s="51"/>
      <c r="I8" s="131" t="s">
        <v>567</v>
      </c>
      <c r="J8" s="136"/>
      <c r="K8" s="131" t="s">
        <v>568</v>
      </c>
      <c r="L8" s="136"/>
      <c r="M8" s="133" t="s">
        <v>409</v>
      </c>
      <c r="N8" s="134"/>
      <c r="O8" s="135" t="s">
        <v>521</v>
      </c>
      <c r="P8" s="51"/>
      <c r="Q8" s="137" t="s">
        <v>569</v>
      </c>
      <c r="R8" s="136"/>
      <c r="S8" s="133" t="s">
        <v>409</v>
      </c>
      <c r="T8" s="134"/>
      <c r="U8" s="131" t="s">
        <v>521</v>
      </c>
      <c r="V8" s="51"/>
      <c r="W8" s="137" t="s">
        <v>569</v>
      </c>
      <c r="X8" s="136"/>
      <c r="Y8" s="133" t="s">
        <v>409</v>
      </c>
      <c r="Z8" s="134"/>
      <c r="AA8" s="131" t="s">
        <v>521</v>
      </c>
      <c r="AB8" s="51"/>
      <c r="AC8" s="137" t="s">
        <v>569</v>
      </c>
      <c r="AD8" s="136"/>
      <c r="AE8" s="133" t="s">
        <v>409</v>
      </c>
      <c r="AF8" s="134"/>
      <c r="AG8" s="131" t="s">
        <v>521</v>
      </c>
      <c r="AH8" s="51"/>
      <c r="AI8" s="137" t="s">
        <v>569</v>
      </c>
      <c r="AJ8" s="136"/>
      <c r="AK8" s="133" t="s">
        <v>409</v>
      </c>
      <c r="AL8" s="134"/>
      <c r="AM8" s="131" t="s">
        <v>521</v>
      </c>
    </row>
    <row r="9" spans="1:39" x14ac:dyDescent="0.25">
      <c r="A9" s="38" t="s">
        <v>426</v>
      </c>
      <c r="E9" s="76"/>
      <c r="F9" s="139"/>
      <c r="G9" s="140"/>
      <c r="M9" s="126"/>
      <c r="N9" s="139"/>
      <c r="O9" s="140"/>
      <c r="Q9" s="76"/>
      <c r="R9" s="76"/>
      <c r="S9" s="76"/>
      <c r="T9" s="139"/>
      <c r="U9" s="76"/>
      <c r="W9" s="76"/>
      <c r="X9" s="76"/>
      <c r="Y9" s="76"/>
      <c r="Z9" s="139"/>
      <c r="AA9" s="76"/>
      <c r="AC9" s="76"/>
      <c r="AD9" s="76"/>
      <c r="AE9" s="76"/>
      <c r="AF9" s="139"/>
      <c r="AG9" s="76"/>
      <c r="AI9" s="76"/>
      <c r="AJ9" s="76"/>
      <c r="AK9" s="76"/>
      <c r="AL9" s="139"/>
      <c r="AM9" s="76"/>
    </row>
    <row r="10" spans="1:39" ht="30" x14ac:dyDescent="0.25">
      <c r="B10" s="39" t="s">
        <v>417</v>
      </c>
      <c r="C10" s="124" t="s">
        <v>46</v>
      </c>
      <c r="E10" s="118" t="s">
        <v>46</v>
      </c>
      <c r="F10" s="76"/>
      <c r="G10" s="124" t="s">
        <v>46</v>
      </c>
      <c r="I10" s="124" t="s">
        <v>46</v>
      </c>
      <c r="K10" s="124" t="s">
        <v>46</v>
      </c>
      <c r="M10" s="118" t="s">
        <v>46</v>
      </c>
      <c r="N10" s="76"/>
      <c r="O10" s="124" t="s">
        <v>46</v>
      </c>
      <c r="Q10" s="76" t="s">
        <v>46</v>
      </c>
      <c r="R10" s="76"/>
      <c r="S10" s="79" t="s">
        <v>570</v>
      </c>
      <c r="T10" s="76"/>
      <c r="U10" s="82" t="s">
        <v>393</v>
      </c>
      <c r="W10" s="76" t="s">
        <v>46</v>
      </c>
      <c r="X10" s="76"/>
      <c r="Y10" s="79" t="s">
        <v>574</v>
      </c>
      <c r="Z10" s="76"/>
      <c r="AA10" s="82"/>
      <c r="AC10" s="76" t="s">
        <v>46</v>
      </c>
      <c r="AD10" s="76"/>
      <c r="AE10" s="83" t="s">
        <v>571</v>
      </c>
      <c r="AF10" s="76"/>
      <c r="AG10" s="82"/>
      <c r="AI10" s="76" t="s">
        <v>46</v>
      </c>
      <c r="AJ10" s="76"/>
      <c r="AK10" s="79" t="s">
        <v>46</v>
      </c>
      <c r="AL10" s="76"/>
      <c r="AM10" s="82"/>
    </row>
    <row r="11" spans="1:39" ht="30" x14ac:dyDescent="0.25">
      <c r="B11" s="67" t="s">
        <v>418</v>
      </c>
      <c r="C11" s="84" t="s">
        <v>46</v>
      </c>
      <c r="E11" s="74" t="s">
        <v>46</v>
      </c>
      <c r="F11" s="79"/>
      <c r="G11" s="84" t="s">
        <v>46</v>
      </c>
      <c r="I11" s="84" t="s">
        <v>46</v>
      </c>
      <c r="J11" s="39"/>
      <c r="K11" s="84" t="s">
        <v>46</v>
      </c>
      <c r="M11" s="74" t="s">
        <v>46</v>
      </c>
      <c r="N11" s="79"/>
      <c r="O11" s="84" t="s">
        <v>46</v>
      </c>
      <c r="Q11" s="77" t="s">
        <v>46</v>
      </c>
      <c r="R11" s="76"/>
      <c r="S11" s="77" t="s">
        <v>572</v>
      </c>
      <c r="T11" s="79"/>
      <c r="U11" s="85" t="s">
        <v>573</v>
      </c>
      <c r="W11" s="77" t="s">
        <v>46</v>
      </c>
      <c r="X11" s="76"/>
      <c r="Y11" s="77" t="s">
        <v>768</v>
      </c>
      <c r="Z11" s="79"/>
      <c r="AA11" s="85"/>
      <c r="AC11" s="77" t="s">
        <v>46</v>
      </c>
      <c r="AD11" s="76"/>
      <c r="AE11" s="77" t="s">
        <v>575</v>
      </c>
      <c r="AF11" s="79"/>
      <c r="AG11" s="85"/>
      <c r="AI11" s="77" t="s">
        <v>46</v>
      </c>
      <c r="AJ11" s="76"/>
      <c r="AK11" s="77" t="s">
        <v>46</v>
      </c>
      <c r="AL11" s="79"/>
      <c r="AM11" s="85"/>
    </row>
    <row r="12" spans="1:39" ht="45" x14ac:dyDescent="0.25">
      <c r="A12" s="80"/>
      <c r="B12" s="39" t="s">
        <v>401</v>
      </c>
      <c r="C12" s="91">
        <v>0</v>
      </c>
      <c r="E12" s="79" t="s">
        <v>576</v>
      </c>
      <c r="F12" s="76"/>
      <c r="G12" s="86" t="s">
        <v>356</v>
      </c>
      <c r="I12" s="91">
        <v>4577</v>
      </c>
      <c r="J12" s="91"/>
      <c r="K12" s="91">
        <v>7564</v>
      </c>
      <c r="M12" s="79" t="s">
        <v>576</v>
      </c>
      <c r="N12" s="76"/>
      <c r="O12" s="86" t="s">
        <v>577</v>
      </c>
      <c r="Q12" s="95" t="s">
        <v>46</v>
      </c>
      <c r="R12" s="76"/>
      <c r="S12" s="79" t="s">
        <v>460</v>
      </c>
      <c r="T12" s="76"/>
      <c r="U12" s="82"/>
      <c r="W12" s="95">
        <v>0.01</v>
      </c>
      <c r="X12" s="76"/>
      <c r="Y12" s="79" t="s">
        <v>460</v>
      </c>
      <c r="Z12" s="76"/>
      <c r="AA12" s="82"/>
      <c r="AC12" s="95">
        <v>0</v>
      </c>
      <c r="AD12" s="76"/>
      <c r="AE12" s="79" t="s">
        <v>460</v>
      </c>
      <c r="AF12" s="76"/>
      <c r="AG12" s="82" t="s">
        <v>367</v>
      </c>
      <c r="AI12" s="87" t="s">
        <v>46</v>
      </c>
      <c r="AJ12" s="76"/>
      <c r="AK12" s="83" t="s">
        <v>46</v>
      </c>
      <c r="AL12" s="76"/>
      <c r="AM12" s="82"/>
    </row>
    <row r="13" spans="1:39" x14ac:dyDescent="0.25">
      <c r="C13" s="91"/>
      <c r="E13" s="79"/>
      <c r="F13" s="76"/>
      <c r="G13" s="86"/>
      <c r="I13" s="91"/>
      <c r="J13" s="91"/>
      <c r="K13" s="91"/>
      <c r="M13" s="79"/>
      <c r="N13" s="76"/>
      <c r="O13" s="86"/>
      <c r="Q13" s="95"/>
      <c r="R13" s="76"/>
      <c r="S13" s="79"/>
      <c r="T13" s="76"/>
      <c r="U13" s="82"/>
      <c r="W13" s="95"/>
      <c r="X13" s="76"/>
      <c r="Y13" s="79"/>
      <c r="Z13" s="76"/>
      <c r="AA13" s="82"/>
      <c r="AC13" s="95"/>
      <c r="AD13" s="76"/>
      <c r="AE13" s="79"/>
      <c r="AF13" s="76"/>
      <c r="AG13" s="82"/>
      <c r="AI13" s="87"/>
      <c r="AJ13" s="76"/>
      <c r="AK13" s="79"/>
      <c r="AL13" s="76"/>
      <c r="AM13" s="82"/>
    </row>
    <row r="14" spans="1:39" x14ac:dyDescent="0.25">
      <c r="A14" s="38" t="s">
        <v>419</v>
      </c>
      <c r="C14" s="91"/>
      <c r="E14" s="79"/>
      <c r="F14" s="76"/>
      <c r="G14" s="86"/>
      <c r="I14" s="91"/>
      <c r="J14" s="91"/>
      <c r="K14" s="91"/>
      <c r="M14" s="79"/>
      <c r="N14" s="76"/>
      <c r="O14" s="86"/>
      <c r="Q14" s="95"/>
      <c r="R14" s="76"/>
      <c r="S14" s="79"/>
      <c r="T14" s="76"/>
      <c r="U14" s="82"/>
      <c r="W14" s="95"/>
      <c r="X14" s="76"/>
      <c r="Y14" s="79"/>
      <c r="Z14" s="76"/>
      <c r="AA14" s="82"/>
      <c r="AC14" s="95"/>
      <c r="AD14" s="76"/>
      <c r="AE14" s="79"/>
      <c r="AF14" s="76"/>
      <c r="AG14" s="82"/>
      <c r="AI14" s="87"/>
      <c r="AJ14" s="76"/>
      <c r="AK14" s="79"/>
      <c r="AL14" s="76"/>
      <c r="AM14" s="82"/>
    </row>
    <row r="15" spans="1:39" ht="30" x14ac:dyDescent="0.25">
      <c r="A15" s="80"/>
      <c r="B15" s="39" t="s">
        <v>417</v>
      </c>
      <c r="C15" s="118" t="s">
        <v>46</v>
      </c>
      <c r="E15" s="118" t="s">
        <v>46</v>
      </c>
      <c r="F15" s="76"/>
      <c r="G15" s="124" t="s">
        <v>46</v>
      </c>
      <c r="I15" s="118" t="s">
        <v>46</v>
      </c>
      <c r="J15" s="118"/>
      <c r="K15" s="118" t="s">
        <v>46</v>
      </c>
      <c r="M15" s="118" t="s">
        <v>46</v>
      </c>
      <c r="N15" s="76"/>
      <c r="O15" s="124" t="s">
        <v>46</v>
      </c>
      <c r="Q15" s="101">
        <v>340</v>
      </c>
      <c r="R15" s="76"/>
      <c r="S15" s="79" t="s">
        <v>570</v>
      </c>
      <c r="T15" s="76"/>
      <c r="U15" s="88" t="s">
        <v>578</v>
      </c>
      <c r="W15" s="127">
        <v>340</v>
      </c>
      <c r="X15" s="76"/>
      <c r="Y15" s="79" t="s">
        <v>574</v>
      </c>
      <c r="Z15" s="76"/>
      <c r="AA15" s="82"/>
      <c r="AC15" s="101">
        <v>0</v>
      </c>
      <c r="AD15" s="76"/>
      <c r="AE15" s="83" t="s">
        <v>571</v>
      </c>
      <c r="AF15" s="76"/>
      <c r="AG15" s="82"/>
      <c r="AI15" s="76" t="s">
        <v>46</v>
      </c>
      <c r="AJ15" s="76"/>
      <c r="AK15" s="79" t="s">
        <v>46</v>
      </c>
      <c r="AL15" s="76"/>
      <c r="AM15" s="82"/>
    </row>
    <row r="16" spans="1:39" ht="30" x14ac:dyDescent="0.25">
      <c r="A16" s="80"/>
      <c r="B16" s="67" t="s">
        <v>418</v>
      </c>
      <c r="C16" s="74" t="s">
        <v>46</v>
      </c>
      <c r="E16" s="74" t="s">
        <v>46</v>
      </c>
      <c r="F16" s="76"/>
      <c r="G16" s="84" t="s">
        <v>46</v>
      </c>
      <c r="I16" s="74" t="s">
        <v>46</v>
      </c>
      <c r="J16" s="141"/>
      <c r="K16" s="74" t="s">
        <v>46</v>
      </c>
      <c r="M16" s="74" t="s">
        <v>46</v>
      </c>
      <c r="N16" s="79"/>
      <c r="O16" s="84" t="s">
        <v>46</v>
      </c>
      <c r="Q16" s="107">
        <v>139375</v>
      </c>
      <c r="R16" s="76"/>
      <c r="S16" s="77" t="s">
        <v>572</v>
      </c>
      <c r="T16" s="76"/>
      <c r="U16" s="85" t="s">
        <v>573</v>
      </c>
      <c r="W16" s="128">
        <v>7094</v>
      </c>
      <c r="X16" s="76"/>
      <c r="Y16" s="77" t="s">
        <v>768</v>
      </c>
      <c r="Z16" s="76"/>
      <c r="AA16" s="78"/>
      <c r="AC16" s="107">
        <v>0</v>
      </c>
      <c r="AD16" s="76"/>
      <c r="AE16" s="77" t="s">
        <v>575</v>
      </c>
      <c r="AF16" s="76"/>
      <c r="AG16" s="78"/>
      <c r="AI16" s="77" t="s">
        <v>46</v>
      </c>
      <c r="AJ16" s="76"/>
      <c r="AK16" s="77" t="s">
        <v>46</v>
      </c>
      <c r="AL16" s="76"/>
      <c r="AM16" s="78"/>
    </row>
    <row r="17" spans="1:39" ht="45" x14ac:dyDescent="0.25">
      <c r="A17" s="80"/>
      <c r="B17" s="39" t="s">
        <v>402</v>
      </c>
      <c r="C17" s="91">
        <v>3</v>
      </c>
      <c r="E17" s="79" t="s">
        <v>576</v>
      </c>
      <c r="F17" s="76"/>
      <c r="G17" s="86" t="s">
        <v>356</v>
      </c>
      <c r="I17" s="110">
        <v>170</v>
      </c>
      <c r="J17" s="110"/>
      <c r="K17" s="110">
        <v>170</v>
      </c>
      <c r="M17" s="79" t="s">
        <v>576</v>
      </c>
      <c r="N17" s="76"/>
      <c r="O17" s="86" t="s">
        <v>577</v>
      </c>
      <c r="Q17" s="129">
        <v>2.0000000000000001E-4</v>
      </c>
      <c r="R17" s="76"/>
      <c r="S17" s="79" t="s">
        <v>460</v>
      </c>
      <c r="T17" s="76"/>
      <c r="U17" s="82"/>
      <c r="W17" s="129">
        <f>W15/W16</f>
        <v>4.7927826332111644E-2</v>
      </c>
      <c r="X17" s="76"/>
      <c r="Y17" s="79"/>
      <c r="Z17" s="76"/>
      <c r="AA17" s="82"/>
      <c r="AC17" s="95">
        <v>0</v>
      </c>
      <c r="AD17" s="76"/>
      <c r="AE17" s="79" t="s">
        <v>460</v>
      </c>
      <c r="AF17" s="76"/>
      <c r="AG17" s="82"/>
      <c r="AI17" s="87" t="s">
        <v>46</v>
      </c>
      <c r="AJ17" s="76"/>
      <c r="AK17" s="83" t="s">
        <v>46</v>
      </c>
      <c r="AL17" s="76"/>
      <c r="AM17" s="82"/>
    </row>
    <row r="18" spans="1:39" x14ac:dyDescent="0.25">
      <c r="C18" s="91"/>
      <c r="E18" s="79"/>
      <c r="F18" s="76"/>
      <c r="G18" s="86"/>
      <c r="I18" s="110"/>
      <c r="J18" s="110"/>
      <c r="K18" s="110"/>
      <c r="M18" s="79"/>
      <c r="N18" s="76"/>
      <c r="O18" s="86"/>
      <c r="Q18" s="113"/>
      <c r="R18" s="76"/>
      <c r="S18" s="79"/>
      <c r="T18" s="76"/>
      <c r="U18" s="82"/>
      <c r="W18" s="113"/>
      <c r="X18" s="76"/>
      <c r="Y18" s="79"/>
      <c r="Z18" s="76"/>
      <c r="AA18" s="82"/>
      <c r="AC18" s="113"/>
      <c r="AD18" s="76"/>
      <c r="AE18" s="79"/>
      <c r="AF18" s="76"/>
      <c r="AG18" s="82"/>
      <c r="AI18" s="87"/>
      <c r="AJ18" s="76"/>
      <c r="AK18" s="79"/>
      <c r="AL18" s="76"/>
      <c r="AM18" s="82"/>
    </row>
    <row r="19" spans="1:39" x14ac:dyDescent="0.25">
      <c r="A19" s="38" t="s">
        <v>530</v>
      </c>
      <c r="C19" s="118"/>
      <c r="E19" s="76"/>
      <c r="F19" s="79"/>
      <c r="G19" s="140"/>
      <c r="I19" s="98"/>
      <c r="J19" s="98"/>
      <c r="K19" s="98"/>
      <c r="M19" s="76"/>
      <c r="N19" s="79"/>
      <c r="O19" s="140"/>
      <c r="Q19" s="101"/>
      <c r="R19" s="76"/>
      <c r="S19" s="76"/>
      <c r="T19" s="79"/>
      <c r="U19" s="73"/>
      <c r="W19" s="101"/>
      <c r="X19" s="76"/>
      <c r="Y19" s="76"/>
      <c r="Z19" s="79"/>
      <c r="AA19" s="73"/>
      <c r="AC19" s="101"/>
      <c r="AD19" s="76"/>
      <c r="AE19" s="76"/>
      <c r="AF19" s="79"/>
      <c r="AG19" s="73"/>
      <c r="AI19" s="76"/>
      <c r="AJ19" s="76"/>
      <c r="AK19" s="76"/>
      <c r="AL19" s="79"/>
      <c r="AM19" s="73"/>
    </row>
    <row r="20" spans="1:39" ht="30" x14ac:dyDescent="0.25">
      <c r="A20" s="80"/>
      <c r="B20" s="39" t="s">
        <v>417</v>
      </c>
      <c r="C20" s="118" t="s">
        <v>46</v>
      </c>
      <c r="E20" s="118" t="s">
        <v>46</v>
      </c>
      <c r="F20" s="76"/>
      <c r="G20" s="124" t="s">
        <v>46</v>
      </c>
      <c r="I20" s="98" t="s">
        <v>46</v>
      </c>
      <c r="J20" s="98"/>
      <c r="K20" s="98" t="s">
        <v>46</v>
      </c>
      <c r="M20" s="118" t="s">
        <v>46</v>
      </c>
      <c r="N20" s="76"/>
      <c r="O20" s="124" t="s">
        <v>46</v>
      </c>
      <c r="Q20" s="101">
        <v>340</v>
      </c>
      <c r="R20" s="76"/>
      <c r="S20" s="79" t="s">
        <v>570</v>
      </c>
      <c r="T20" s="76"/>
      <c r="U20" s="75"/>
      <c r="W20" s="127">
        <v>340</v>
      </c>
      <c r="X20" s="76"/>
      <c r="Y20" s="79" t="s">
        <v>574</v>
      </c>
      <c r="Z20" s="76"/>
      <c r="AA20" s="75"/>
      <c r="AC20" s="114">
        <v>0</v>
      </c>
      <c r="AD20" s="76"/>
      <c r="AE20" s="83" t="s">
        <v>571</v>
      </c>
      <c r="AF20" s="76"/>
      <c r="AG20" s="82"/>
      <c r="AI20" s="76" t="s">
        <v>46</v>
      </c>
      <c r="AJ20" s="76"/>
      <c r="AK20" s="79" t="s">
        <v>46</v>
      </c>
      <c r="AL20" s="76"/>
      <c r="AM20" s="75"/>
    </row>
    <row r="21" spans="1:39" ht="30" x14ac:dyDescent="0.25">
      <c r="A21" s="80"/>
      <c r="B21" s="67" t="s">
        <v>418</v>
      </c>
      <c r="C21" s="74" t="s">
        <v>46</v>
      </c>
      <c r="E21" s="74" t="s">
        <v>46</v>
      </c>
      <c r="F21" s="76"/>
      <c r="G21" s="84" t="s">
        <v>46</v>
      </c>
      <c r="I21" s="106" t="s">
        <v>46</v>
      </c>
      <c r="J21" s="106"/>
      <c r="K21" s="106" t="s">
        <v>46</v>
      </c>
      <c r="M21" s="74" t="s">
        <v>46</v>
      </c>
      <c r="N21" s="76"/>
      <c r="O21" s="84" t="s">
        <v>46</v>
      </c>
      <c r="Q21" s="107">
        <v>139375</v>
      </c>
      <c r="R21" s="76"/>
      <c r="S21" s="77" t="s">
        <v>572</v>
      </c>
      <c r="T21" s="76"/>
      <c r="U21" s="85" t="s">
        <v>573</v>
      </c>
      <c r="W21" s="128">
        <v>7094</v>
      </c>
      <c r="X21" s="76"/>
      <c r="Y21" s="77" t="s">
        <v>768</v>
      </c>
      <c r="Z21" s="76"/>
      <c r="AA21" s="72"/>
      <c r="AC21" s="115">
        <v>0</v>
      </c>
      <c r="AD21" s="76"/>
      <c r="AE21" s="77" t="s">
        <v>575</v>
      </c>
      <c r="AF21" s="76"/>
      <c r="AG21" s="78"/>
      <c r="AI21" s="77" t="s">
        <v>46</v>
      </c>
      <c r="AJ21" s="76"/>
      <c r="AK21" s="77" t="s">
        <v>46</v>
      </c>
      <c r="AL21" s="76"/>
      <c r="AM21" s="72"/>
    </row>
    <row r="22" spans="1:39" ht="45" customHeight="1" x14ac:dyDescent="0.25">
      <c r="A22" s="80"/>
      <c r="B22" s="39" t="s">
        <v>402</v>
      </c>
      <c r="C22" s="91">
        <v>3</v>
      </c>
      <c r="E22" s="79" t="s">
        <v>576</v>
      </c>
      <c r="F22" s="76"/>
      <c r="G22" s="86" t="s">
        <v>356</v>
      </c>
      <c r="I22" s="110">
        <v>170</v>
      </c>
      <c r="J22" s="110"/>
      <c r="K22" s="110">
        <v>170</v>
      </c>
      <c r="M22" s="79" t="s">
        <v>576</v>
      </c>
      <c r="N22" s="76"/>
      <c r="O22" s="86" t="s">
        <v>577</v>
      </c>
      <c r="Q22" s="129">
        <v>2.0000000000000001E-4</v>
      </c>
      <c r="R22" s="76"/>
      <c r="S22" s="79" t="s">
        <v>460</v>
      </c>
      <c r="T22" s="76"/>
      <c r="U22" s="88"/>
      <c r="W22" s="129">
        <f>W20/W21</f>
        <v>4.7927826332111644E-2</v>
      </c>
      <c r="X22" s="76"/>
      <c r="Y22" s="79" t="s">
        <v>460</v>
      </c>
      <c r="Z22" s="76"/>
      <c r="AA22" s="82"/>
      <c r="AC22" s="95">
        <v>0</v>
      </c>
      <c r="AD22" s="76"/>
      <c r="AE22" s="79" t="s">
        <v>460</v>
      </c>
      <c r="AF22" s="76"/>
      <c r="AG22" s="82"/>
      <c r="AI22" s="87" t="s">
        <v>46</v>
      </c>
      <c r="AJ22" s="76"/>
      <c r="AK22" s="83" t="s">
        <v>46</v>
      </c>
      <c r="AL22" s="76"/>
      <c r="AM22" s="82"/>
    </row>
    <row r="23" spans="1:39" x14ac:dyDescent="0.25">
      <c r="A23" s="80"/>
      <c r="C23" s="91"/>
      <c r="E23" s="79"/>
      <c r="F23" s="76"/>
      <c r="G23" s="90"/>
      <c r="I23" s="91"/>
      <c r="J23" s="91"/>
      <c r="K23" s="91"/>
      <c r="M23" s="79"/>
      <c r="N23" s="76"/>
      <c r="O23" s="90"/>
      <c r="Q23" s="95"/>
      <c r="R23" s="76"/>
      <c r="S23" s="79"/>
      <c r="T23" s="76"/>
      <c r="U23" s="82"/>
      <c r="W23" s="95"/>
      <c r="X23" s="76"/>
      <c r="Y23" s="79"/>
      <c r="Z23" s="76"/>
      <c r="AA23" s="82"/>
      <c r="AC23" s="95"/>
      <c r="AD23" s="76"/>
      <c r="AE23" s="79"/>
      <c r="AF23" s="76"/>
      <c r="AG23" s="82"/>
      <c r="AI23" s="87"/>
      <c r="AJ23" s="76"/>
      <c r="AK23" s="79"/>
      <c r="AL23" s="76"/>
      <c r="AM23" s="82"/>
    </row>
    <row r="24" spans="1:39" x14ac:dyDescent="0.25">
      <c r="A24" s="38" t="s">
        <v>580</v>
      </c>
      <c r="C24" s="118"/>
      <c r="E24" s="76"/>
      <c r="F24" s="79"/>
      <c r="G24" s="140"/>
      <c r="I24" s="118"/>
      <c r="J24" s="118"/>
      <c r="K24" s="118"/>
      <c r="M24" s="76"/>
      <c r="N24" s="79"/>
      <c r="O24" s="140"/>
      <c r="Q24" s="76"/>
      <c r="R24" s="76"/>
      <c r="S24" s="76"/>
      <c r="T24" s="79"/>
      <c r="U24" s="73"/>
      <c r="W24" s="76"/>
      <c r="X24" s="76"/>
      <c r="Y24" s="76"/>
      <c r="Z24" s="79"/>
      <c r="AA24" s="73"/>
      <c r="AC24" s="76"/>
      <c r="AD24" s="76"/>
      <c r="AE24" s="76"/>
      <c r="AF24" s="79"/>
      <c r="AG24" s="73"/>
      <c r="AI24" s="76"/>
      <c r="AJ24" s="76"/>
      <c r="AK24" s="76"/>
      <c r="AL24" s="79"/>
      <c r="AM24" s="73"/>
    </row>
    <row r="25" spans="1:39" ht="30" x14ac:dyDescent="0.25">
      <c r="A25" s="80"/>
      <c r="B25" s="39" t="s">
        <v>417</v>
      </c>
      <c r="C25" s="118" t="s">
        <v>46</v>
      </c>
      <c r="E25" s="118" t="s">
        <v>46</v>
      </c>
      <c r="F25" s="76"/>
      <c r="G25" s="124" t="s">
        <v>46</v>
      </c>
      <c r="I25" s="118" t="s">
        <v>46</v>
      </c>
      <c r="J25" s="118"/>
      <c r="K25" s="118" t="s">
        <v>46</v>
      </c>
      <c r="M25" s="118" t="s">
        <v>46</v>
      </c>
      <c r="N25" s="76"/>
      <c r="O25" s="124" t="s">
        <v>46</v>
      </c>
      <c r="Q25" s="76" t="s">
        <v>122</v>
      </c>
      <c r="R25" s="76"/>
      <c r="S25" s="79" t="s">
        <v>570</v>
      </c>
      <c r="T25" s="76"/>
      <c r="U25" s="75"/>
      <c r="W25" s="76" t="s">
        <v>122</v>
      </c>
      <c r="X25" s="76"/>
      <c r="Y25" s="79" t="s">
        <v>574</v>
      </c>
      <c r="Z25" s="76"/>
      <c r="AA25" s="75"/>
      <c r="AC25" s="76" t="s">
        <v>122</v>
      </c>
      <c r="AD25" s="76"/>
      <c r="AE25" s="83" t="s">
        <v>571</v>
      </c>
      <c r="AF25" s="76"/>
      <c r="AG25" s="82"/>
      <c r="AI25" s="76" t="s">
        <v>46</v>
      </c>
      <c r="AJ25" s="76"/>
      <c r="AK25" s="79" t="s">
        <v>46</v>
      </c>
      <c r="AL25" s="76"/>
      <c r="AM25" s="75"/>
    </row>
    <row r="26" spans="1:39" x14ac:dyDescent="0.25">
      <c r="A26" s="80"/>
      <c r="B26" s="67" t="s">
        <v>418</v>
      </c>
      <c r="C26" s="74" t="s">
        <v>46</v>
      </c>
      <c r="E26" s="74" t="s">
        <v>46</v>
      </c>
      <c r="F26" s="76"/>
      <c r="G26" s="84" t="s">
        <v>46</v>
      </c>
      <c r="I26" s="74" t="s">
        <v>46</v>
      </c>
      <c r="J26" s="74"/>
      <c r="K26" s="74" t="s">
        <v>46</v>
      </c>
      <c r="M26" s="74" t="s">
        <v>46</v>
      </c>
      <c r="N26" s="76"/>
      <c r="O26" s="84" t="s">
        <v>46</v>
      </c>
      <c r="Q26" s="77" t="s">
        <v>122</v>
      </c>
      <c r="R26" s="76"/>
      <c r="S26" s="77" t="s">
        <v>572</v>
      </c>
      <c r="T26" s="76"/>
      <c r="U26" s="89" t="s">
        <v>579</v>
      </c>
      <c r="W26" s="77" t="s">
        <v>122</v>
      </c>
      <c r="X26" s="76"/>
      <c r="Y26" s="77" t="s">
        <v>768</v>
      </c>
      <c r="Z26" s="76"/>
      <c r="AA26" s="72"/>
      <c r="AC26" s="77" t="s">
        <v>122</v>
      </c>
      <c r="AD26" s="76"/>
      <c r="AE26" s="77" t="s">
        <v>575</v>
      </c>
      <c r="AF26" s="76"/>
      <c r="AG26" s="78"/>
      <c r="AI26" s="77" t="s">
        <v>46</v>
      </c>
      <c r="AJ26" s="76"/>
      <c r="AK26" s="77" t="s">
        <v>46</v>
      </c>
      <c r="AL26" s="76"/>
      <c r="AM26" s="72"/>
    </row>
    <row r="27" spans="1:39" x14ac:dyDescent="0.25">
      <c r="A27" s="80"/>
      <c r="B27" s="39" t="s">
        <v>420</v>
      </c>
      <c r="C27" s="91">
        <v>14</v>
      </c>
      <c r="E27" s="79" t="s">
        <v>576</v>
      </c>
      <c r="F27" s="76"/>
      <c r="G27" s="90"/>
      <c r="I27" s="91">
        <v>5359</v>
      </c>
      <c r="J27" s="91"/>
      <c r="K27" s="91">
        <v>8857</v>
      </c>
      <c r="M27" s="79" t="s">
        <v>576</v>
      </c>
      <c r="N27" s="76"/>
      <c r="O27" s="90"/>
      <c r="Q27" s="95">
        <v>0.05</v>
      </c>
      <c r="R27" s="76"/>
      <c r="S27" s="79" t="s">
        <v>460</v>
      </c>
      <c r="T27" s="76"/>
      <c r="U27" s="88"/>
      <c r="W27" s="95">
        <v>0.01</v>
      </c>
      <c r="X27" s="76"/>
      <c r="Y27" s="79" t="s">
        <v>460</v>
      </c>
      <c r="Z27" s="76"/>
      <c r="AA27" s="82"/>
      <c r="AC27" s="95">
        <v>0</v>
      </c>
      <c r="AD27" s="76"/>
      <c r="AE27" s="79" t="s">
        <v>460</v>
      </c>
      <c r="AF27" s="76"/>
      <c r="AG27" s="82"/>
      <c r="AI27" s="87" t="s">
        <v>46</v>
      </c>
      <c r="AJ27" s="76"/>
      <c r="AK27" s="83" t="s">
        <v>46</v>
      </c>
      <c r="AL27" s="76"/>
      <c r="AM27" s="82"/>
    </row>
    <row r="28" spans="1:39" x14ac:dyDescent="0.25">
      <c r="A28" s="80"/>
      <c r="C28" s="91"/>
      <c r="E28" s="79"/>
      <c r="F28" s="76"/>
      <c r="G28" s="90"/>
      <c r="I28" s="91"/>
      <c r="J28" s="91"/>
      <c r="K28" s="91"/>
      <c r="M28" s="79"/>
      <c r="N28" s="76"/>
      <c r="O28" s="90"/>
      <c r="Q28" s="95"/>
      <c r="R28" s="76"/>
      <c r="S28" s="79"/>
      <c r="T28" s="76"/>
      <c r="U28" s="82"/>
      <c r="W28" s="95"/>
      <c r="X28" s="76"/>
      <c r="Y28" s="79"/>
      <c r="Z28" s="76"/>
      <c r="AA28" s="82"/>
      <c r="AC28" s="95"/>
      <c r="AD28" s="76"/>
      <c r="AE28" s="79"/>
      <c r="AF28" s="76"/>
      <c r="AG28" s="82"/>
      <c r="AI28" s="87"/>
      <c r="AJ28" s="76"/>
      <c r="AK28" s="79"/>
      <c r="AL28" s="76"/>
      <c r="AM28" s="82"/>
    </row>
    <row r="29" spans="1:39" x14ac:dyDescent="0.25">
      <c r="A29" s="38" t="s">
        <v>581</v>
      </c>
      <c r="C29" s="118"/>
      <c r="E29" s="76"/>
      <c r="F29" s="79"/>
      <c r="G29" s="140"/>
      <c r="I29" s="118"/>
      <c r="J29" s="118"/>
      <c r="K29" s="118"/>
      <c r="M29" s="76"/>
      <c r="N29" s="79"/>
      <c r="O29" s="140"/>
      <c r="Q29" s="76"/>
      <c r="R29" s="76"/>
      <c r="S29" s="76"/>
      <c r="T29" s="79"/>
      <c r="U29" s="73"/>
      <c r="W29" s="76"/>
      <c r="X29" s="76"/>
      <c r="Y29" s="76"/>
      <c r="Z29" s="79"/>
      <c r="AA29" s="73"/>
      <c r="AC29" s="76"/>
      <c r="AD29" s="76"/>
      <c r="AE29" s="76"/>
      <c r="AF29" s="79"/>
      <c r="AG29" s="73"/>
      <c r="AI29" s="76"/>
      <c r="AJ29" s="76"/>
      <c r="AK29" s="76"/>
      <c r="AL29" s="79"/>
      <c r="AM29" s="73"/>
    </row>
    <row r="30" spans="1:39" ht="30" x14ac:dyDescent="0.25">
      <c r="A30" s="80"/>
      <c r="B30" s="39" t="s">
        <v>417</v>
      </c>
      <c r="C30" s="118" t="s">
        <v>46</v>
      </c>
      <c r="E30" s="118" t="s">
        <v>46</v>
      </c>
      <c r="F30" s="76"/>
      <c r="G30" s="124" t="s">
        <v>46</v>
      </c>
      <c r="I30" s="118" t="s">
        <v>46</v>
      </c>
      <c r="J30" s="118"/>
      <c r="K30" s="118" t="s">
        <v>46</v>
      </c>
      <c r="M30" s="118" t="s">
        <v>46</v>
      </c>
      <c r="N30" s="76"/>
      <c r="O30" s="124" t="s">
        <v>46</v>
      </c>
      <c r="Q30" s="76">
        <v>350</v>
      </c>
      <c r="R30" s="76"/>
      <c r="S30" s="79" t="s">
        <v>570</v>
      </c>
      <c r="T30" s="76"/>
      <c r="U30" s="75"/>
      <c r="W30" s="76">
        <v>105</v>
      </c>
      <c r="X30" s="76"/>
      <c r="Y30" s="79" t="s">
        <v>574</v>
      </c>
      <c r="Z30" s="76"/>
      <c r="AA30" s="75"/>
      <c r="AC30" s="76" t="s">
        <v>122</v>
      </c>
      <c r="AD30" s="76"/>
      <c r="AE30" s="83" t="s">
        <v>571</v>
      </c>
      <c r="AF30" s="76"/>
      <c r="AG30" s="82"/>
      <c r="AI30" s="76" t="s">
        <v>46</v>
      </c>
      <c r="AJ30" s="76"/>
      <c r="AK30" s="79" t="s">
        <v>46</v>
      </c>
      <c r="AL30" s="76"/>
      <c r="AM30" s="75"/>
    </row>
    <row r="31" spans="1:39" x14ac:dyDescent="0.25">
      <c r="A31" s="80"/>
      <c r="B31" s="67" t="s">
        <v>418</v>
      </c>
      <c r="C31" s="74" t="s">
        <v>46</v>
      </c>
      <c r="E31" s="74" t="s">
        <v>46</v>
      </c>
      <c r="F31" s="76"/>
      <c r="G31" s="84" t="s">
        <v>46</v>
      </c>
      <c r="I31" s="74" t="s">
        <v>46</v>
      </c>
      <c r="J31" s="74"/>
      <c r="K31" s="74" t="s">
        <v>46</v>
      </c>
      <c r="M31" s="74" t="s">
        <v>46</v>
      </c>
      <c r="N31" s="76"/>
      <c r="O31" s="84" t="s">
        <v>46</v>
      </c>
      <c r="Q31" s="77">
        <v>142163</v>
      </c>
      <c r="R31" s="76"/>
      <c r="S31" s="77" t="s">
        <v>572</v>
      </c>
      <c r="T31" s="76"/>
      <c r="U31" s="89" t="s">
        <v>579</v>
      </c>
      <c r="W31" s="128">
        <v>7094</v>
      </c>
      <c r="X31" s="76"/>
      <c r="Y31" s="77" t="s">
        <v>768</v>
      </c>
      <c r="Z31" s="76"/>
      <c r="AA31" s="72"/>
      <c r="AC31" s="77" t="s">
        <v>122</v>
      </c>
      <c r="AD31" s="76"/>
      <c r="AE31" s="77" t="s">
        <v>575</v>
      </c>
      <c r="AF31" s="76"/>
      <c r="AG31" s="78"/>
      <c r="AI31" s="77" t="s">
        <v>46</v>
      </c>
      <c r="AJ31" s="76"/>
      <c r="AK31" s="77" t="s">
        <v>46</v>
      </c>
      <c r="AL31" s="76"/>
      <c r="AM31" s="72"/>
    </row>
    <row r="32" spans="1:39" x14ac:dyDescent="0.25">
      <c r="A32" s="80"/>
      <c r="B32" s="39" t="s">
        <v>420</v>
      </c>
      <c r="C32" s="91">
        <v>20</v>
      </c>
      <c r="E32" s="79" t="s">
        <v>576</v>
      </c>
      <c r="F32" s="76"/>
      <c r="G32" s="90"/>
      <c r="I32" s="91">
        <v>150</v>
      </c>
      <c r="J32" s="91"/>
      <c r="K32" s="91">
        <v>200</v>
      </c>
      <c r="M32" s="79" t="s">
        <v>576</v>
      </c>
      <c r="N32" s="76"/>
      <c r="O32" s="90"/>
      <c r="Q32" s="87">
        <f>Q30/Q31</f>
        <v>2.4619626766458221E-3</v>
      </c>
      <c r="R32" s="76"/>
      <c r="S32" s="79" t="s">
        <v>460</v>
      </c>
      <c r="T32" s="76"/>
      <c r="U32" s="88"/>
      <c r="W32" s="95">
        <v>0.65</v>
      </c>
      <c r="X32" s="76"/>
      <c r="Y32" s="79" t="s">
        <v>460</v>
      </c>
      <c r="Z32" s="76"/>
      <c r="AA32" s="82"/>
      <c r="AC32" s="95">
        <v>0.25</v>
      </c>
      <c r="AD32" s="76"/>
      <c r="AE32" s="79" t="s">
        <v>460</v>
      </c>
      <c r="AF32" s="76"/>
      <c r="AG32" s="82"/>
      <c r="AI32" s="87" t="s">
        <v>46</v>
      </c>
      <c r="AJ32" s="76"/>
      <c r="AK32" s="83" t="s">
        <v>46</v>
      </c>
      <c r="AL32" s="76"/>
      <c r="AM32" s="82"/>
    </row>
    <row r="33" spans="1:39" x14ac:dyDescent="0.25">
      <c r="A33" s="80"/>
      <c r="C33" s="91"/>
      <c r="E33" s="79"/>
      <c r="F33" s="76"/>
      <c r="G33" s="90"/>
      <c r="I33" s="91"/>
      <c r="J33" s="91"/>
      <c r="K33" s="91"/>
      <c r="M33" s="79"/>
      <c r="N33" s="76"/>
      <c r="O33" s="90"/>
      <c r="Q33" s="95"/>
      <c r="R33" s="76"/>
      <c r="S33" s="79"/>
      <c r="T33" s="76"/>
      <c r="U33" s="82"/>
      <c r="W33" s="95"/>
      <c r="X33" s="76"/>
      <c r="Y33" s="79"/>
      <c r="Z33" s="76"/>
      <c r="AA33" s="82"/>
      <c r="AC33" s="95"/>
      <c r="AD33" s="76"/>
      <c r="AE33" s="79"/>
      <c r="AF33" s="76"/>
      <c r="AG33" s="82"/>
      <c r="AI33" s="87"/>
      <c r="AJ33" s="76"/>
      <c r="AK33" s="79"/>
      <c r="AL33" s="76"/>
      <c r="AM33" s="82"/>
    </row>
    <row r="34" spans="1:39" x14ac:dyDescent="0.25">
      <c r="A34" s="38" t="s">
        <v>427</v>
      </c>
      <c r="C34" s="118"/>
      <c r="E34" s="76"/>
      <c r="F34" s="76"/>
      <c r="G34" s="37"/>
      <c r="I34" s="118"/>
      <c r="J34" s="118"/>
      <c r="K34" s="118"/>
      <c r="M34" s="76"/>
      <c r="N34" s="76"/>
      <c r="O34" s="37"/>
      <c r="Q34" s="76"/>
      <c r="R34" s="76"/>
      <c r="S34" s="76"/>
      <c r="T34" s="76"/>
      <c r="U34" s="73"/>
      <c r="W34" s="76"/>
      <c r="X34" s="76"/>
      <c r="Y34" s="76"/>
      <c r="Z34" s="76"/>
      <c r="AA34" s="73"/>
      <c r="AC34" s="76"/>
      <c r="AD34" s="76"/>
      <c r="AE34" s="76"/>
      <c r="AF34" s="76"/>
      <c r="AG34" s="73"/>
      <c r="AI34" s="76"/>
      <c r="AJ34" s="76"/>
      <c r="AK34" s="76"/>
      <c r="AL34" s="76"/>
      <c r="AM34" s="73"/>
    </row>
    <row r="35" spans="1:39" ht="30" x14ac:dyDescent="0.25">
      <c r="A35" s="80"/>
      <c r="B35" s="39" t="s">
        <v>417</v>
      </c>
      <c r="C35" s="118" t="s">
        <v>46</v>
      </c>
      <c r="E35" s="118" t="s">
        <v>46</v>
      </c>
      <c r="F35" s="76"/>
      <c r="G35" s="124" t="s">
        <v>46</v>
      </c>
      <c r="I35" s="118" t="s">
        <v>46</v>
      </c>
      <c r="J35" s="118"/>
      <c r="K35" s="118" t="s">
        <v>46</v>
      </c>
      <c r="M35" s="118" t="s">
        <v>46</v>
      </c>
      <c r="N35" s="76"/>
      <c r="O35" s="124" t="s">
        <v>46</v>
      </c>
      <c r="Q35" s="76">
        <f>(400+475+525)/3</f>
        <v>466.66666666666669</v>
      </c>
      <c r="R35" s="76"/>
      <c r="S35" s="79" t="s">
        <v>570</v>
      </c>
      <c r="T35" s="76"/>
      <c r="U35" s="75"/>
      <c r="W35" s="76">
        <f>(140+190+237)/3</f>
        <v>189</v>
      </c>
      <c r="X35" s="76"/>
      <c r="Y35" s="79" t="s">
        <v>574</v>
      </c>
      <c r="Z35" s="76"/>
      <c r="AA35" s="75"/>
      <c r="AC35" s="76" t="s">
        <v>122</v>
      </c>
      <c r="AD35" s="76"/>
      <c r="AE35" s="83" t="s">
        <v>571</v>
      </c>
      <c r="AF35" s="76"/>
      <c r="AG35" s="82"/>
      <c r="AI35" s="76" t="s">
        <v>46</v>
      </c>
      <c r="AJ35" s="76"/>
      <c r="AK35" s="79" t="s">
        <v>46</v>
      </c>
      <c r="AL35" s="76"/>
      <c r="AM35" s="75"/>
    </row>
    <row r="36" spans="1:39" x14ac:dyDescent="0.25">
      <c r="A36" s="80"/>
      <c r="B36" s="67" t="s">
        <v>418</v>
      </c>
      <c r="C36" s="74" t="s">
        <v>46</v>
      </c>
      <c r="E36" s="74" t="s">
        <v>46</v>
      </c>
      <c r="F36" s="76"/>
      <c r="G36" s="84" t="s">
        <v>46</v>
      </c>
      <c r="I36" s="74" t="s">
        <v>46</v>
      </c>
      <c r="J36" s="74"/>
      <c r="K36" s="74" t="s">
        <v>46</v>
      </c>
      <c r="M36" s="74" t="s">
        <v>46</v>
      </c>
      <c r="N36" s="76"/>
      <c r="O36" s="84" t="s">
        <v>46</v>
      </c>
      <c r="Q36" s="77">
        <v>145006</v>
      </c>
      <c r="R36" s="76"/>
      <c r="S36" s="77" t="s">
        <v>572</v>
      </c>
      <c r="T36" s="76"/>
      <c r="U36" s="89" t="s">
        <v>582</v>
      </c>
      <c r="W36" s="128">
        <v>7094</v>
      </c>
      <c r="X36" s="76"/>
      <c r="Y36" s="77" t="s">
        <v>768</v>
      </c>
      <c r="Z36" s="76"/>
      <c r="AA36" s="72"/>
      <c r="AC36" s="77" t="s">
        <v>122</v>
      </c>
      <c r="AD36" s="76"/>
      <c r="AE36" s="77" t="s">
        <v>575</v>
      </c>
      <c r="AF36" s="76"/>
      <c r="AG36" s="78"/>
      <c r="AI36" s="77" t="s">
        <v>46</v>
      </c>
      <c r="AJ36" s="76"/>
      <c r="AK36" s="77" t="s">
        <v>46</v>
      </c>
      <c r="AL36" s="76"/>
      <c r="AM36" s="72"/>
    </row>
    <row r="37" spans="1:39" x14ac:dyDescent="0.25">
      <c r="A37" s="80"/>
      <c r="B37" s="39" t="s">
        <v>420</v>
      </c>
      <c r="C37" s="91">
        <f>(25+30+35)/3</f>
        <v>30</v>
      </c>
      <c r="E37" s="79" t="s">
        <v>576</v>
      </c>
      <c r="F37" s="76"/>
      <c r="G37" s="91"/>
      <c r="I37" s="91">
        <f>(175+225+250)/3</f>
        <v>216.66666666666666</v>
      </c>
      <c r="J37" s="91"/>
      <c r="K37" s="91">
        <f>(225+250+275)/3</f>
        <v>250</v>
      </c>
      <c r="M37" s="79" t="s">
        <v>576</v>
      </c>
      <c r="N37" s="76"/>
      <c r="O37" s="90"/>
      <c r="Q37" s="87">
        <f>Q35/Q36</f>
        <v>3.2182576353162401E-3</v>
      </c>
      <c r="R37" s="76"/>
      <c r="S37" s="79" t="s">
        <v>460</v>
      </c>
      <c r="T37" s="76"/>
      <c r="U37" s="88"/>
      <c r="W37" s="95">
        <v>0.7</v>
      </c>
      <c r="X37" s="76"/>
      <c r="Y37" s="79" t="s">
        <v>460</v>
      </c>
      <c r="Z37" s="76"/>
      <c r="AA37" s="82"/>
      <c r="AC37" s="95">
        <f>40%</f>
        <v>0.4</v>
      </c>
      <c r="AD37" s="76"/>
      <c r="AE37" s="79" t="s">
        <v>460</v>
      </c>
      <c r="AF37" s="76"/>
      <c r="AG37" s="82"/>
      <c r="AI37" s="87" t="s">
        <v>46</v>
      </c>
      <c r="AJ37" s="76"/>
      <c r="AK37" s="83" t="s">
        <v>46</v>
      </c>
      <c r="AL37" s="76"/>
      <c r="AM37" s="82"/>
    </row>
    <row r="38" spans="1:39" x14ac:dyDescent="0.25">
      <c r="A38" s="80"/>
      <c r="C38" s="91"/>
      <c r="E38" s="79"/>
      <c r="F38" s="76"/>
      <c r="G38" s="90"/>
      <c r="I38" s="91"/>
      <c r="J38" s="91"/>
      <c r="K38" s="91"/>
      <c r="M38" s="79"/>
      <c r="N38" s="76"/>
      <c r="O38" s="90"/>
      <c r="Q38" s="95"/>
      <c r="R38" s="76"/>
      <c r="S38" s="79"/>
      <c r="T38" s="76"/>
      <c r="U38" s="82"/>
      <c r="W38" s="95"/>
      <c r="X38" s="76"/>
      <c r="Y38" s="79"/>
      <c r="Z38" s="76"/>
      <c r="AA38" s="82"/>
      <c r="AC38" s="95"/>
      <c r="AD38" s="76"/>
      <c r="AE38" s="79"/>
      <c r="AF38" s="76"/>
      <c r="AG38" s="82"/>
      <c r="AI38" s="87"/>
      <c r="AJ38" s="76"/>
      <c r="AK38" s="79"/>
      <c r="AL38" s="76"/>
      <c r="AM38" s="82"/>
    </row>
    <row r="39" spans="1:39" x14ac:dyDescent="0.25">
      <c r="A39" s="38" t="s">
        <v>428</v>
      </c>
      <c r="C39" s="118"/>
      <c r="E39" s="118"/>
      <c r="F39" s="76"/>
      <c r="G39" s="37"/>
      <c r="I39" s="118"/>
      <c r="J39" s="118"/>
      <c r="K39" s="118"/>
      <c r="M39" s="118"/>
      <c r="N39" s="76"/>
      <c r="O39" s="37"/>
      <c r="Q39" s="76"/>
      <c r="R39" s="76"/>
      <c r="S39" s="76"/>
      <c r="T39" s="76"/>
      <c r="U39" s="73"/>
      <c r="W39" s="76"/>
      <c r="X39" s="76"/>
      <c r="Y39" s="76"/>
      <c r="Z39" s="76"/>
      <c r="AA39" s="73"/>
      <c r="AC39" s="76"/>
      <c r="AD39" s="76"/>
      <c r="AE39" s="76"/>
      <c r="AF39" s="76"/>
      <c r="AG39" s="73"/>
      <c r="AI39" s="76"/>
      <c r="AJ39" s="76"/>
      <c r="AK39" s="76"/>
      <c r="AL39" s="76"/>
      <c r="AM39" s="73"/>
    </row>
    <row r="40" spans="1:39" ht="30" x14ac:dyDescent="0.25">
      <c r="A40" s="80"/>
      <c r="B40" s="39" t="s">
        <v>417</v>
      </c>
      <c r="C40" s="118" t="s">
        <v>46</v>
      </c>
      <c r="E40" s="118" t="s">
        <v>46</v>
      </c>
      <c r="F40" s="76"/>
      <c r="G40" s="124" t="s">
        <v>46</v>
      </c>
      <c r="I40" s="118" t="s">
        <v>46</v>
      </c>
      <c r="J40" s="118"/>
      <c r="K40" s="118" t="s">
        <v>46</v>
      </c>
      <c r="M40" s="118" t="s">
        <v>46</v>
      </c>
      <c r="N40" s="76"/>
      <c r="O40" s="124" t="s">
        <v>46</v>
      </c>
      <c r="Q40" s="76">
        <f>600</f>
        <v>600</v>
      </c>
      <c r="R40" s="76"/>
      <c r="S40" s="79" t="s">
        <v>570</v>
      </c>
      <c r="T40" s="76"/>
      <c r="U40" s="75"/>
      <c r="W40" s="76">
        <f>300</f>
        <v>300</v>
      </c>
      <c r="X40" s="76"/>
      <c r="Y40" s="79" t="s">
        <v>574</v>
      </c>
      <c r="Z40" s="76"/>
      <c r="AA40" s="75"/>
      <c r="AC40" s="76" t="s">
        <v>122</v>
      </c>
      <c r="AD40" s="76"/>
      <c r="AE40" s="83" t="s">
        <v>571</v>
      </c>
      <c r="AF40" s="76"/>
      <c r="AG40" s="82"/>
      <c r="AI40" s="76" t="s">
        <v>46</v>
      </c>
      <c r="AJ40" s="76"/>
      <c r="AK40" s="79" t="s">
        <v>46</v>
      </c>
      <c r="AL40" s="76"/>
      <c r="AM40" s="75"/>
    </row>
    <row r="41" spans="1:39" x14ac:dyDescent="0.25">
      <c r="A41" s="80"/>
      <c r="B41" s="67" t="s">
        <v>418</v>
      </c>
      <c r="C41" s="74" t="s">
        <v>46</v>
      </c>
      <c r="E41" s="74" t="s">
        <v>46</v>
      </c>
      <c r="F41" s="76"/>
      <c r="G41" s="84" t="s">
        <v>46</v>
      </c>
      <c r="I41" s="74" t="s">
        <v>46</v>
      </c>
      <c r="J41" s="74"/>
      <c r="K41" s="74" t="s">
        <v>46</v>
      </c>
      <c r="M41" s="74" t="s">
        <v>46</v>
      </c>
      <c r="N41" s="76"/>
      <c r="O41" s="84" t="s">
        <v>46</v>
      </c>
      <c r="Q41" s="77">
        <v>146456</v>
      </c>
      <c r="R41" s="76"/>
      <c r="S41" s="77" t="s">
        <v>572</v>
      </c>
      <c r="T41" s="76"/>
      <c r="U41" s="89" t="s">
        <v>583</v>
      </c>
      <c r="W41" s="128">
        <v>7094</v>
      </c>
      <c r="X41" s="76"/>
      <c r="Y41" s="77" t="s">
        <v>768</v>
      </c>
      <c r="Z41" s="76"/>
      <c r="AA41" s="72"/>
      <c r="AC41" s="77" t="s">
        <v>122</v>
      </c>
      <c r="AD41" s="76"/>
      <c r="AE41" s="77" t="s">
        <v>575</v>
      </c>
      <c r="AF41" s="76"/>
      <c r="AG41" s="78"/>
      <c r="AI41" s="77" t="s">
        <v>46</v>
      </c>
      <c r="AJ41" s="76"/>
      <c r="AK41" s="77" t="s">
        <v>46</v>
      </c>
      <c r="AL41" s="76"/>
      <c r="AM41" s="72"/>
    </row>
    <row r="42" spans="1:39" x14ac:dyDescent="0.25">
      <c r="A42" s="80"/>
      <c r="B42" s="39" t="s">
        <v>420</v>
      </c>
      <c r="C42" s="91">
        <f>(40+50)/2</f>
        <v>45</v>
      </c>
      <c r="E42" s="92" t="s">
        <v>576</v>
      </c>
      <c r="G42" s="91"/>
      <c r="I42" s="91">
        <f>300</f>
        <v>300</v>
      </c>
      <c r="K42" s="91">
        <v>300</v>
      </c>
      <c r="M42" s="92" t="s">
        <v>576</v>
      </c>
      <c r="O42" s="91"/>
      <c r="Q42" s="87">
        <f>Q40/Q41</f>
        <v>4.0967935762276728E-3</v>
      </c>
      <c r="R42" s="76"/>
      <c r="S42" s="79" t="s">
        <v>460</v>
      </c>
      <c r="T42" s="76"/>
      <c r="U42" s="82"/>
      <c r="W42" s="95">
        <v>0.7</v>
      </c>
      <c r="X42" s="76"/>
      <c r="Y42" s="79" t="s">
        <v>460</v>
      </c>
      <c r="Z42" s="76"/>
      <c r="AA42" s="82"/>
      <c r="AC42" s="95">
        <v>0.5</v>
      </c>
      <c r="AD42" s="76"/>
      <c r="AE42" s="79" t="s">
        <v>460</v>
      </c>
      <c r="AF42" s="76"/>
      <c r="AG42" s="82"/>
      <c r="AI42" s="87" t="s">
        <v>46</v>
      </c>
      <c r="AJ42" s="76"/>
      <c r="AK42" s="83" t="s">
        <v>46</v>
      </c>
      <c r="AL42" s="76"/>
      <c r="AM42" s="82"/>
    </row>
    <row r="43" spans="1:39" x14ac:dyDescent="0.25">
      <c r="C43" s="118"/>
      <c r="Q43" s="76"/>
      <c r="R43" s="76"/>
      <c r="S43" s="76"/>
      <c r="T43" s="76"/>
      <c r="U43" s="76"/>
      <c r="W43" s="76"/>
      <c r="X43" s="76"/>
      <c r="Y43" s="76"/>
      <c r="Z43" s="76"/>
      <c r="AA43" s="76"/>
      <c r="AC43" s="76"/>
      <c r="AD43" s="76"/>
      <c r="AE43" s="76"/>
      <c r="AF43" s="76"/>
      <c r="AG43" s="76"/>
      <c r="AI43" s="76"/>
      <c r="AJ43" s="76"/>
      <c r="AK43" s="76"/>
      <c r="AL43" s="76"/>
      <c r="AM43" s="76"/>
    </row>
    <row r="44" spans="1:39" x14ac:dyDescent="0.25">
      <c r="O44" s="119"/>
      <c r="Q44" s="94"/>
      <c r="R44" s="94"/>
      <c r="S44" s="94"/>
      <c r="T44" s="94"/>
      <c r="U44" s="94"/>
      <c r="W44" s="94"/>
      <c r="X44" s="94"/>
      <c r="Y44" s="94"/>
      <c r="Z44" s="94"/>
      <c r="AA44" s="94"/>
      <c r="AC44" s="94"/>
      <c r="AD44" s="94"/>
      <c r="AE44" s="94"/>
      <c r="AF44" s="94"/>
      <c r="AG44" s="94"/>
      <c r="AI44" s="94"/>
      <c r="AJ44" s="94"/>
      <c r="AK44" s="94"/>
      <c r="AL44" s="94"/>
      <c r="AM44" s="94"/>
    </row>
    <row r="45" spans="1:39" ht="214.5" customHeight="1" x14ac:dyDescent="0.25">
      <c r="A45" s="38" t="s">
        <v>425</v>
      </c>
      <c r="C45" s="267" t="s">
        <v>761</v>
      </c>
      <c r="D45" s="267"/>
      <c r="E45" s="267"/>
      <c r="F45" s="267"/>
      <c r="G45" s="267"/>
      <c r="I45" s="267" t="s">
        <v>762</v>
      </c>
      <c r="J45" s="268"/>
      <c r="K45" s="268"/>
      <c r="L45" s="268"/>
      <c r="M45" s="268"/>
      <c r="N45" s="268"/>
      <c r="O45" s="268"/>
      <c r="Q45" s="265" t="s">
        <v>584</v>
      </c>
      <c r="R45" s="265"/>
      <c r="S45" s="265"/>
      <c r="T45" s="265"/>
      <c r="U45" s="265"/>
      <c r="W45" s="265" t="s">
        <v>863</v>
      </c>
      <c r="X45" s="265"/>
      <c r="Y45" s="265"/>
      <c r="Z45" s="265"/>
      <c r="AA45" s="265"/>
      <c r="AC45" s="265" t="s">
        <v>585</v>
      </c>
      <c r="AD45" s="265"/>
      <c r="AE45" s="265"/>
      <c r="AF45" s="265"/>
      <c r="AG45" s="265"/>
      <c r="AI45" s="265" t="s">
        <v>740</v>
      </c>
      <c r="AJ45" s="265"/>
      <c r="AK45" s="265"/>
      <c r="AL45" s="265"/>
      <c r="AM45" s="265"/>
    </row>
    <row r="52" spans="1:34" s="122" customFormat="1" x14ac:dyDescent="0.25">
      <c r="A52" s="38"/>
      <c r="B52" s="39"/>
      <c r="H52" s="39"/>
      <c r="O52" s="93"/>
      <c r="P52" s="39"/>
      <c r="V52" s="39"/>
      <c r="AB52" s="39"/>
      <c r="AH52" s="39"/>
    </row>
    <row r="53" spans="1:34" s="122" customFormat="1" x14ac:dyDescent="0.25">
      <c r="A53" s="38"/>
      <c r="B53" s="39"/>
      <c r="H53" s="39"/>
      <c r="O53" s="93"/>
      <c r="P53" s="39"/>
      <c r="V53" s="39"/>
      <c r="AB53" s="39"/>
      <c r="AH53" s="39"/>
    </row>
    <row r="54" spans="1:34" s="122" customFormat="1" x14ac:dyDescent="0.25">
      <c r="A54" s="38"/>
      <c r="B54" s="39"/>
      <c r="H54" s="39"/>
      <c r="O54" s="93"/>
      <c r="P54" s="39"/>
      <c r="V54" s="39"/>
      <c r="AB54" s="39"/>
      <c r="AH54" s="39"/>
    </row>
    <row r="55" spans="1:34" s="122" customFormat="1" x14ac:dyDescent="0.25">
      <c r="A55" s="38"/>
      <c r="B55" s="39"/>
      <c r="H55" s="39"/>
      <c r="O55" s="93"/>
      <c r="P55" s="39"/>
      <c r="V55" s="39"/>
      <c r="AB55" s="39"/>
      <c r="AH55" s="39"/>
    </row>
    <row r="56" spans="1:34" s="122" customFormat="1" x14ac:dyDescent="0.25">
      <c r="A56" s="38"/>
      <c r="B56" s="39"/>
      <c r="H56" s="39"/>
      <c r="O56" s="93"/>
      <c r="P56" s="39"/>
      <c r="V56" s="39"/>
      <c r="AB56" s="39"/>
      <c r="AH56" s="39"/>
    </row>
    <row r="57" spans="1:34" s="122" customFormat="1" x14ac:dyDescent="0.25">
      <c r="A57" s="38"/>
      <c r="B57" s="39"/>
      <c r="H57" s="39"/>
      <c r="O57" s="93"/>
      <c r="P57" s="39"/>
      <c r="V57" s="39"/>
      <c r="AB57" s="39"/>
      <c r="AH57" s="39"/>
    </row>
    <row r="58" spans="1:34" s="122" customFormat="1" x14ac:dyDescent="0.25">
      <c r="A58" s="38"/>
      <c r="B58" s="39"/>
      <c r="H58" s="39"/>
      <c r="O58" s="93"/>
      <c r="P58" s="39"/>
      <c r="V58" s="39"/>
      <c r="AB58" s="39"/>
      <c r="AH58" s="39"/>
    </row>
    <row r="59" spans="1:34" s="122" customFormat="1" x14ac:dyDescent="0.25">
      <c r="A59" s="38"/>
      <c r="B59" s="39"/>
      <c r="H59" s="39"/>
      <c r="O59" s="93"/>
      <c r="P59" s="39"/>
      <c r="V59" s="39"/>
      <c r="AB59" s="39"/>
      <c r="AH59" s="39"/>
    </row>
    <row r="60" spans="1:34" s="122" customFormat="1" x14ac:dyDescent="0.25">
      <c r="A60" s="38"/>
      <c r="B60" s="39"/>
      <c r="H60" s="39"/>
      <c r="O60" s="93"/>
      <c r="P60" s="39"/>
      <c r="V60" s="39"/>
      <c r="AB60" s="39"/>
      <c r="AH60" s="39"/>
    </row>
    <row r="61" spans="1:34" s="122" customFormat="1" x14ac:dyDescent="0.25">
      <c r="A61" s="38"/>
      <c r="B61" s="39"/>
      <c r="H61" s="39"/>
      <c r="O61" s="93"/>
      <c r="P61" s="39"/>
      <c r="V61" s="39"/>
      <c r="AB61" s="39"/>
      <c r="AH61" s="39"/>
    </row>
    <row r="62" spans="1:34" s="122" customFormat="1" x14ac:dyDescent="0.25">
      <c r="A62" s="38"/>
      <c r="B62" s="39"/>
      <c r="H62" s="39"/>
      <c r="O62" s="93"/>
      <c r="P62" s="39"/>
      <c r="V62" s="39"/>
      <c r="AB62" s="39"/>
      <c r="AH62" s="39"/>
    </row>
    <row r="63" spans="1:34" s="122" customFormat="1" x14ac:dyDescent="0.25">
      <c r="A63" s="38"/>
      <c r="B63" s="39"/>
      <c r="H63" s="39"/>
      <c r="O63" s="93"/>
      <c r="P63" s="39"/>
      <c r="V63" s="39"/>
      <c r="AB63" s="39"/>
      <c r="AH63" s="39"/>
    </row>
    <row r="64" spans="1:34" s="122" customFormat="1" x14ac:dyDescent="0.25">
      <c r="A64" s="38"/>
      <c r="B64" s="39"/>
      <c r="H64" s="39"/>
      <c r="O64" s="93"/>
      <c r="P64" s="39"/>
      <c r="V64" s="39"/>
      <c r="AB64" s="39"/>
      <c r="AH64" s="39"/>
    </row>
    <row r="65" spans="1:34" s="122" customFormat="1" x14ac:dyDescent="0.25">
      <c r="A65" s="38"/>
      <c r="B65" s="39"/>
      <c r="H65" s="39"/>
      <c r="O65" s="93"/>
      <c r="P65" s="39"/>
      <c r="V65" s="39"/>
      <c r="AB65" s="39"/>
      <c r="AH65" s="39"/>
    </row>
    <row r="66" spans="1:34" s="122" customFormat="1" x14ac:dyDescent="0.25">
      <c r="A66" s="38"/>
      <c r="B66" s="39"/>
      <c r="H66" s="39"/>
      <c r="O66" s="93"/>
      <c r="P66" s="39"/>
      <c r="V66" s="39"/>
      <c r="AB66" s="39"/>
      <c r="AH66" s="39"/>
    </row>
    <row r="67" spans="1:34" s="122" customFormat="1" x14ac:dyDescent="0.25">
      <c r="A67" s="38"/>
      <c r="B67" s="39"/>
      <c r="H67" s="39"/>
      <c r="O67" s="93"/>
      <c r="P67" s="39"/>
      <c r="V67" s="39"/>
      <c r="AB67" s="39"/>
      <c r="AH67" s="39"/>
    </row>
    <row r="68" spans="1:34" s="122" customFormat="1" x14ac:dyDescent="0.25">
      <c r="A68" s="38"/>
      <c r="B68" s="39"/>
      <c r="H68" s="39"/>
      <c r="O68" s="93"/>
      <c r="P68" s="39"/>
      <c r="V68" s="39"/>
      <c r="AB68" s="39"/>
      <c r="AH68" s="39"/>
    </row>
    <row r="69" spans="1:34" s="122" customFormat="1" x14ac:dyDescent="0.25">
      <c r="A69" s="38"/>
      <c r="B69" s="39"/>
      <c r="H69" s="39"/>
      <c r="O69" s="93"/>
      <c r="P69" s="39"/>
      <c r="V69" s="39"/>
      <c r="AB69" s="39"/>
      <c r="AH69" s="39"/>
    </row>
    <row r="70" spans="1:34" s="122" customFormat="1" x14ac:dyDescent="0.25">
      <c r="A70" s="38"/>
      <c r="B70" s="39"/>
      <c r="H70" s="39"/>
      <c r="O70" s="93"/>
      <c r="P70" s="39"/>
      <c r="V70" s="39"/>
      <c r="AB70" s="39"/>
      <c r="AH70" s="39"/>
    </row>
    <row r="71" spans="1:34" s="122" customFormat="1" x14ac:dyDescent="0.25">
      <c r="A71" s="38"/>
      <c r="B71" s="39"/>
      <c r="H71" s="39"/>
      <c r="O71" s="93"/>
      <c r="P71" s="39"/>
      <c r="V71" s="39"/>
      <c r="AB71" s="39"/>
      <c r="AH71" s="39"/>
    </row>
    <row r="72" spans="1:34" s="122" customFormat="1" x14ac:dyDescent="0.25">
      <c r="A72" s="38"/>
      <c r="B72" s="39"/>
      <c r="H72" s="39"/>
      <c r="O72" s="93"/>
      <c r="P72" s="39"/>
      <c r="V72" s="39"/>
      <c r="AB72" s="39"/>
      <c r="AH72" s="39"/>
    </row>
    <row r="73" spans="1:34" s="122" customFormat="1" x14ac:dyDescent="0.25">
      <c r="A73" s="38"/>
      <c r="B73" s="39"/>
      <c r="H73" s="39"/>
      <c r="O73" s="93"/>
      <c r="P73" s="39"/>
      <c r="V73" s="39"/>
      <c r="AB73" s="39"/>
      <c r="AH73" s="39"/>
    </row>
    <row r="74" spans="1:34" s="122" customFormat="1" x14ac:dyDescent="0.25">
      <c r="A74" s="38"/>
      <c r="B74" s="39"/>
      <c r="H74" s="39"/>
      <c r="O74" s="93"/>
      <c r="P74" s="39"/>
      <c r="V74" s="39"/>
      <c r="AB74" s="39"/>
      <c r="AH74" s="39"/>
    </row>
    <row r="75" spans="1:34" s="122" customFormat="1" x14ac:dyDescent="0.25">
      <c r="A75" s="38"/>
      <c r="B75" s="39"/>
      <c r="H75" s="39"/>
      <c r="O75" s="93"/>
      <c r="P75" s="39"/>
      <c r="V75" s="39"/>
      <c r="AB75" s="39"/>
      <c r="AH75" s="39"/>
    </row>
    <row r="76" spans="1:34" s="122" customFormat="1" x14ac:dyDescent="0.25">
      <c r="A76" s="38"/>
      <c r="B76" s="39"/>
      <c r="H76" s="39"/>
      <c r="O76" s="93"/>
      <c r="P76" s="39"/>
      <c r="V76" s="39"/>
      <c r="AB76" s="39"/>
      <c r="AH76" s="39"/>
    </row>
    <row r="77" spans="1:34" s="122" customFormat="1" x14ac:dyDescent="0.25">
      <c r="A77" s="38"/>
      <c r="B77" s="39"/>
      <c r="H77" s="39"/>
      <c r="O77" s="93"/>
      <c r="P77" s="39"/>
      <c r="V77" s="39"/>
      <c r="AB77" s="39"/>
      <c r="AH77" s="39"/>
    </row>
    <row r="78" spans="1:34" s="122" customFormat="1" x14ac:dyDescent="0.25">
      <c r="A78" s="38"/>
      <c r="B78" s="39"/>
      <c r="H78" s="39"/>
      <c r="O78" s="93"/>
      <c r="P78" s="39"/>
      <c r="V78" s="39"/>
      <c r="AB78" s="39"/>
      <c r="AH78" s="39"/>
    </row>
    <row r="79" spans="1:34" s="122" customFormat="1" x14ac:dyDescent="0.25">
      <c r="A79" s="38"/>
      <c r="B79" s="39"/>
      <c r="H79" s="39"/>
      <c r="O79" s="93"/>
      <c r="P79" s="39"/>
      <c r="V79" s="39"/>
      <c r="AB79" s="39"/>
      <c r="AH79" s="39"/>
    </row>
    <row r="80" spans="1:34" s="122" customFormat="1" x14ac:dyDescent="0.25">
      <c r="A80" s="38"/>
      <c r="B80" s="39"/>
      <c r="H80" s="39"/>
      <c r="O80" s="93"/>
      <c r="P80" s="39"/>
      <c r="V80" s="39"/>
      <c r="AB80" s="39"/>
      <c r="AH80" s="39"/>
    </row>
    <row r="81" spans="1:34" s="122" customFormat="1" x14ac:dyDescent="0.25">
      <c r="A81" s="38"/>
      <c r="B81" s="39"/>
      <c r="H81" s="39"/>
      <c r="O81" s="93"/>
      <c r="P81" s="39"/>
      <c r="V81" s="39"/>
      <c r="AB81" s="39"/>
      <c r="AH81" s="39"/>
    </row>
    <row r="82" spans="1:34" s="122" customFormat="1" x14ac:dyDescent="0.25">
      <c r="A82" s="38"/>
      <c r="B82" s="39"/>
      <c r="H82" s="39"/>
      <c r="O82" s="93"/>
      <c r="P82" s="39"/>
      <c r="V82" s="39"/>
      <c r="AB82" s="39"/>
      <c r="AH82" s="39"/>
    </row>
    <row r="83" spans="1:34" s="122" customFormat="1" x14ac:dyDescent="0.25">
      <c r="A83" s="38"/>
      <c r="B83" s="39"/>
      <c r="H83" s="39"/>
      <c r="O83" s="93"/>
      <c r="P83" s="39"/>
      <c r="V83" s="39"/>
      <c r="AB83" s="39"/>
      <c r="AH83" s="39"/>
    </row>
    <row r="84" spans="1:34" s="122" customFormat="1" x14ac:dyDescent="0.25">
      <c r="A84" s="38"/>
      <c r="B84" s="39"/>
      <c r="H84" s="39"/>
      <c r="O84" s="93"/>
      <c r="P84" s="39"/>
      <c r="V84" s="39"/>
      <c r="AB84" s="39"/>
      <c r="AH84" s="39"/>
    </row>
    <row r="85" spans="1:34" s="122" customFormat="1" x14ac:dyDescent="0.25">
      <c r="A85" s="38"/>
      <c r="B85" s="39"/>
      <c r="H85" s="39"/>
      <c r="O85" s="93"/>
      <c r="P85" s="39"/>
      <c r="V85" s="39"/>
      <c r="AB85" s="39"/>
      <c r="AH85" s="39"/>
    </row>
    <row r="86" spans="1:34" s="122" customFormat="1" x14ac:dyDescent="0.25">
      <c r="A86" s="38"/>
      <c r="B86" s="39"/>
      <c r="H86" s="39"/>
      <c r="O86" s="93"/>
      <c r="P86" s="39"/>
      <c r="V86" s="39"/>
      <c r="AB86" s="39"/>
      <c r="AH86" s="39"/>
    </row>
    <row r="87" spans="1:34" s="122" customFormat="1" x14ac:dyDescent="0.25">
      <c r="A87" s="38"/>
      <c r="B87" s="39"/>
      <c r="H87" s="39"/>
      <c r="O87" s="93"/>
      <c r="P87" s="39"/>
      <c r="V87" s="39"/>
      <c r="AB87" s="39"/>
      <c r="AH87" s="39"/>
    </row>
    <row r="88" spans="1:34" s="122" customFormat="1" x14ac:dyDescent="0.25">
      <c r="A88" s="38"/>
      <c r="B88" s="39"/>
      <c r="H88" s="39"/>
      <c r="O88" s="93"/>
      <c r="P88" s="39"/>
      <c r="V88" s="39"/>
      <c r="AB88" s="39"/>
      <c r="AH88" s="39"/>
    </row>
    <row r="89" spans="1:34" s="122" customFormat="1" x14ac:dyDescent="0.25">
      <c r="A89" s="38"/>
      <c r="B89" s="39"/>
      <c r="H89" s="39"/>
      <c r="O89" s="93"/>
      <c r="P89" s="39"/>
      <c r="V89" s="39"/>
      <c r="AB89" s="39"/>
      <c r="AH89" s="39"/>
    </row>
    <row r="90" spans="1:34" s="122" customFormat="1" x14ac:dyDescent="0.25">
      <c r="A90" s="38"/>
      <c r="B90" s="39"/>
      <c r="H90" s="39"/>
      <c r="O90" s="93"/>
      <c r="P90" s="39"/>
      <c r="V90" s="39"/>
      <c r="AB90" s="39"/>
      <c r="AH90" s="39"/>
    </row>
    <row r="91" spans="1:34" s="122" customFormat="1" x14ac:dyDescent="0.25">
      <c r="A91" s="38"/>
      <c r="B91" s="39"/>
      <c r="H91" s="39"/>
      <c r="O91" s="93"/>
      <c r="P91" s="39"/>
      <c r="V91" s="39"/>
      <c r="AB91" s="39"/>
      <c r="AH91" s="39"/>
    </row>
    <row r="92" spans="1:34" s="122" customFormat="1" x14ac:dyDescent="0.25">
      <c r="A92" s="38"/>
      <c r="B92" s="39"/>
      <c r="H92" s="39"/>
      <c r="O92" s="93"/>
      <c r="P92" s="39"/>
      <c r="V92" s="39"/>
      <c r="AB92" s="39"/>
      <c r="AH92" s="39"/>
    </row>
    <row r="93" spans="1:34" s="122" customFormat="1" x14ac:dyDescent="0.25">
      <c r="A93" s="38"/>
      <c r="B93" s="39"/>
      <c r="H93" s="39"/>
      <c r="O93" s="93"/>
      <c r="P93" s="39"/>
      <c r="V93" s="39"/>
      <c r="AB93" s="39"/>
      <c r="AH93" s="39"/>
    </row>
    <row r="94" spans="1:34" s="122" customFormat="1" x14ac:dyDescent="0.25">
      <c r="A94" s="38"/>
      <c r="B94" s="39"/>
      <c r="H94" s="39"/>
      <c r="O94" s="93"/>
      <c r="P94" s="39"/>
      <c r="V94" s="39"/>
      <c r="AB94" s="39"/>
      <c r="AH94" s="39"/>
    </row>
    <row r="95" spans="1:34" s="122" customFormat="1" x14ac:dyDescent="0.25">
      <c r="A95" s="38"/>
      <c r="B95" s="39"/>
      <c r="H95" s="39"/>
      <c r="O95" s="93"/>
      <c r="P95" s="39"/>
      <c r="V95" s="39"/>
      <c r="AB95" s="39"/>
      <c r="AH95" s="39"/>
    </row>
    <row r="96" spans="1:34" s="122" customFormat="1" x14ac:dyDescent="0.25">
      <c r="A96" s="38"/>
      <c r="B96" s="39"/>
      <c r="H96" s="39"/>
      <c r="O96" s="93"/>
      <c r="P96" s="39"/>
      <c r="V96" s="39"/>
      <c r="AB96" s="39"/>
      <c r="AH96" s="39"/>
    </row>
    <row r="97" spans="1:34" s="122" customFormat="1" x14ac:dyDescent="0.25">
      <c r="A97" s="38"/>
      <c r="B97" s="39"/>
      <c r="H97" s="39"/>
      <c r="O97" s="93"/>
      <c r="P97" s="39"/>
      <c r="V97" s="39"/>
      <c r="AB97" s="39"/>
      <c r="AH97" s="39"/>
    </row>
    <row r="98" spans="1:34" s="122" customFormat="1" x14ac:dyDescent="0.25">
      <c r="A98" s="38"/>
      <c r="B98" s="39"/>
      <c r="H98" s="39"/>
      <c r="O98" s="93"/>
      <c r="P98" s="39"/>
      <c r="V98" s="39"/>
      <c r="AB98" s="39"/>
      <c r="AH98" s="39"/>
    </row>
    <row r="99" spans="1:34" s="122" customFormat="1" x14ac:dyDescent="0.25">
      <c r="A99" s="38"/>
      <c r="B99" s="39"/>
      <c r="H99" s="39"/>
      <c r="O99" s="93"/>
      <c r="P99" s="39"/>
      <c r="V99" s="39"/>
      <c r="AB99" s="39"/>
      <c r="AH99" s="39"/>
    </row>
    <row r="100" spans="1:34" s="122" customFormat="1" x14ac:dyDescent="0.25">
      <c r="A100" s="38"/>
      <c r="B100" s="39"/>
      <c r="H100" s="39"/>
      <c r="O100" s="93"/>
      <c r="P100" s="39"/>
      <c r="V100" s="39"/>
      <c r="AB100" s="39"/>
      <c r="AH100" s="39"/>
    </row>
    <row r="101" spans="1:34" s="122" customFormat="1" x14ac:dyDescent="0.25">
      <c r="A101" s="38"/>
      <c r="B101" s="39"/>
      <c r="H101" s="39"/>
      <c r="O101" s="93"/>
      <c r="P101" s="39"/>
      <c r="V101" s="39"/>
      <c r="AB101" s="39"/>
      <c r="AH101" s="39"/>
    </row>
    <row r="102" spans="1:34" s="122" customFormat="1" x14ac:dyDescent="0.25">
      <c r="A102" s="38"/>
      <c r="B102" s="39"/>
      <c r="H102" s="39"/>
      <c r="O102" s="93"/>
      <c r="P102" s="39"/>
      <c r="V102" s="39"/>
      <c r="AB102" s="39"/>
      <c r="AH102" s="39"/>
    </row>
    <row r="103" spans="1:34" s="122" customFormat="1" x14ac:dyDescent="0.25">
      <c r="A103" s="38"/>
      <c r="B103" s="39"/>
      <c r="H103" s="39"/>
      <c r="O103" s="93"/>
      <c r="P103" s="39"/>
      <c r="V103" s="39"/>
      <c r="AB103" s="39"/>
      <c r="AH103" s="39"/>
    </row>
    <row r="104" spans="1:34" s="122" customFormat="1" x14ac:dyDescent="0.25">
      <c r="A104" s="38"/>
      <c r="B104" s="39"/>
      <c r="H104" s="39"/>
      <c r="O104" s="93"/>
      <c r="P104" s="39"/>
      <c r="V104" s="39"/>
      <c r="AB104" s="39"/>
      <c r="AH104" s="39"/>
    </row>
    <row r="105" spans="1:34" s="122" customFormat="1" x14ac:dyDescent="0.25">
      <c r="A105" s="38"/>
      <c r="B105" s="39"/>
      <c r="H105" s="39"/>
      <c r="O105" s="93"/>
      <c r="P105" s="39"/>
      <c r="V105" s="39"/>
      <c r="AB105" s="39"/>
      <c r="AH105" s="39"/>
    </row>
    <row r="106" spans="1:34" s="122" customFormat="1" x14ac:dyDescent="0.25">
      <c r="A106" s="38"/>
      <c r="B106" s="39"/>
      <c r="H106" s="39"/>
      <c r="O106" s="93"/>
      <c r="P106" s="39"/>
      <c r="V106" s="39"/>
      <c r="AB106" s="39"/>
      <c r="AH106" s="39"/>
    </row>
    <row r="107" spans="1:34" s="122" customFormat="1" x14ac:dyDescent="0.25">
      <c r="A107" s="38"/>
      <c r="B107" s="39"/>
      <c r="H107" s="39"/>
      <c r="O107" s="93"/>
      <c r="P107" s="39"/>
      <c r="V107" s="39"/>
      <c r="AB107" s="39"/>
      <c r="AH107" s="39"/>
    </row>
    <row r="108" spans="1:34" s="122" customFormat="1" x14ac:dyDescent="0.25">
      <c r="A108" s="38"/>
      <c r="B108" s="39"/>
      <c r="H108" s="39"/>
      <c r="O108" s="93"/>
      <c r="P108" s="39"/>
      <c r="V108" s="39"/>
      <c r="AB108" s="39"/>
      <c r="AH108" s="39"/>
    </row>
    <row r="109" spans="1:34" s="122" customFormat="1" x14ac:dyDescent="0.25">
      <c r="A109" s="38"/>
      <c r="B109" s="39"/>
      <c r="H109" s="39"/>
      <c r="O109" s="93"/>
      <c r="P109" s="39"/>
      <c r="V109" s="39"/>
      <c r="AB109" s="39"/>
      <c r="AH109" s="39"/>
    </row>
    <row r="110" spans="1:34" s="122" customFormat="1" x14ac:dyDescent="0.25">
      <c r="A110" s="38"/>
      <c r="B110" s="39"/>
      <c r="H110" s="39"/>
      <c r="O110" s="93"/>
      <c r="P110" s="39"/>
      <c r="V110" s="39"/>
      <c r="AB110" s="39"/>
      <c r="AH110" s="39"/>
    </row>
    <row r="111" spans="1:34" s="122" customFormat="1" x14ac:dyDescent="0.25">
      <c r="A111" s="38"/>
      <c r="B111" s="39"/>
      <c r="H111" s="39"/>
      <c r="O111" s="93"/>
      <c r="P111" s="39"/>
      <c r="V111" s="39"/>
      <c r="AB111" s="39"/>
      <c r="AH111" s="39"/>
    </row>
    <row r="112" spans="1:34" s="122" customFormat="1" x14ac:dyDescent="0.25">
      <c r="A112" s="38"/>
      <c r="B112" s="39"/>
      <c r="H112" s="39"/>
      <c r="O112" s="93"/>
      <c r="P112" s="39"/>
      <c r="V112" s="39"/>
      <c r="AB112" s="39"/>
      <c r="AH112" s="39"/>
    </row>
    <row r="113" spans="1:34" s="122" customFormat="1" x14ac:dyDescent="0.25">
      <c r="A113" s="38"/>
      <c r="B113" s="39"/>
      <c r="H113" s="39"/>
      <c r="O113" s="93"/>
      <c r="P113" s="39"/>
      <c r="V113" s="39"/>
      <c r="AB113" s="39"/>
      <c r="AH113" s="39"/>
    </row>
    <row r="114" spans="1:34" s="122" customFormat="1" x14ac:dyDescent="0.25">
      <c r="A114" s="38"/>
      <c r="B114" s="39"/>
      <c r="H114" s="39"/>
      <c r="O114" s="93"/>
      <c r="P114" s="39"/>
      <c r="V114" s="39"/>
      <c r="AB114" s="39"/>
      <c r="AH114" s="39"/>
    </row>
    <row r="115" spans="1:34" s="122" customFormat="1" x14ac:dyDescent="0.25">
      <c r="A115" s="38"/>
      <c r="B115" s="39"/>
      <c r="H115" s="39"/>
      <c r="O115" s="93"/>
      <c r="P115" s="39"/>
      <c r="V115" s="39"/>
      <c r="AB115" s="39"/>
      <c r="AH115" s="39"/>
    </row>
    <row r="116" spans="1:34" s="122" customFormat="1" x14ac:dyDescent="0.25">
      <c r="A116" s="38"/>
      <c r="B116" s="39"/>
      <c r="H116" s="39"/>
      <c r="O116" s="93"/>
      <c r="P116" s="39"/>
      <c r="V116" s="39"/>
      <c r="AB116" s="39"/>
      <c r="AH116" s="39"/>
    </row>
    <row r="117" spans="1:34" s="122" customFormat="1" x14ac:dyDescent="0.25">
      <c r="A117" s="38"/>
      <c r="B117" s="39"/>
      <c r="H117" s="39"/>
      <c r="O117" s="93"/>
      <c r="P117" s="39"/>
      <c r="V117" s="39"/>
      <c r="AB117" s="39"/>
      <c r="AH117" s="39"/>
    </row>
    <row r="118" spans="1:34" s="122" customFormat="1" x14ac:dyDescent="0.25">
      <c r="A118" s="38"/>
      <c r="B118" s="39"/>
      <c r="H118" s="39"/>
      <c r="O118" s="93"/>
      <c r="P118" s="39"/>
      <c r="V118" s="39"/>
      <c r="AB118" s="39"/>
      <c r="AH118" s="39"/>
    </row>
    <row r="119" spans="1:34" s="122" customFormat="1" x14ac:dyDescent="0.25">
      <c r="A119" s="38"/>
      <c r="B119" s="39"/>
      <c r="H119" s="39"/>
      <c r="O119" s="93"/>
      <c r="P119" s="39"/>
      <c r="V119" s="39"/>
      <c r="AB119" s="39"/>
      <c r="AH119" s="39"/>
    </row>
    <row r="120" spans="1:34" s="122" customFormat="1" x14ac:dyDescent="0.25">
      <c r="A120" s="38"/>
      <c r="B120" s="39"/>
      <c r="H120" s="39"/>
      <c r="O120" s="93"/>
      <c r="P120" s="39"/>
      <c r="V120" s="39"/>
      <c r="AB120" s="39"/>
      <c r="AH120" s="39"/>
    </row>
    <row r="121" spans="1:34" s="122" customFormat="1" x14ac:dyDescent="0.25">
      <c r="A121" s="38"/>
      <c r="B121" s="39"/>
      <c r="H121" s="39"/>
      <c r="O121" s="93"/>
      <c r="P121" s="39"/>
      <c r="V121" s="39"/>
      <c r="AB121" s="39"/>
      <c r="AH121" s="39"/>
    </row>
    <row r="122" spans="1:34" s="122" customFormat="1" x14ac:dyDescent="0.25">
      <c r="A122" s="38"/>
      <c r="B122" s="39"/>
      <c r="H122" s="39"/>
      <c r="O122" s="93"/>
      <c r="P122" s="39"/>
      <c r="V122" s="39"/>
      <c r="AB122" s="39"/>
      <c r="AH122" s="39"/>
    </row>
    <row r="123" spans="1:34" s="122" customFormat="1" x14ac:dyDescent="0.25">
      <c r="A123" s="38"/>
      <c r="B123" s="39"/>
      <c r="H123" s="39"/>
      <c r="O123" s="93"/>
      <c r="P123" s="39"/>
      <c r="V123" s="39"/>
      <c r="AB123" s="39"/>
      <c r="AH123" s="39"/>
    </row>
    <row r="124" spans="1:34" s="122" customFormat="1" x14ac:dyDescent="0.25">
      <c r="A124" s="38"/>
      <c r="B124" s="39"/>
      <c r="H124" s="39"/>
      <c r="O124" s="93"/>
      <c r="P124" s="39"/>
      <c r="V124" s="39"/>
      <c r="AB124" s="39"/>
      <c r="AH124" s="39"/>
    </row>
    <row r="125" spans="1:34" s="122" customFormat="1" x14ac:dyDescent="0.25">
      <c r="A125" s="38"/>
      <c r="B125" s="39"/>
      <c r="H125" s="39"/>
      <c r="O125" s="93"/>
      <c r="P125" s="39"/>
      <c r="V125" s="39"/>
      <c r="AB125" s="39"/>
      <c r="AH125" s="39"/>
    </row>
    <row r="126" spans="1:34" s="122" customFormat="1" x14ac:dyDescent="0.25">
      <c r="A126" s="38"/>
      <c r="B126" s="39"/>
      <c r="H126" s="39"/>
      <c r="O126" s="93"/>
      <c r="P126" s="39"/>
      <c r="V126" s="39"/>
      <c r="AB126" s="39"/>
      <c r="AH126" s="39"/>
    </row>
    <row r="127" spans="1:34" s="122" customFormat="1" x14ac:dyDescent="0.25">
      <c r="A127" s="38"/>
      <c r="B127" s="39"/>
      <c r="H127" s="39"/>
      <c r="O127" s="93"/>
      <c r="P127" s="39"/>
      <c r="V127" s="39"/>
      <c r="AB127" s="39"/>
      <c r="AH127" s="39"/>
    </row>
    <row r="128" spans="1:34" s="122" customFormat="1" x14ac:dyDescent="0.25">
      <c r="A128" s="38"/>
      <c r="B128" s="39"/>
      <c r="H128" s="39"/>
      <c r="O128" s="93"/>
      <c r="P128" s="39"/>
      <c r="V128" s="39"/>
      <c r="AB128" s="39"/>
      <c r="AH128" s="39"/>
    </row>
    <row r="129" spans="1:34" s="122" customFormat="1" x14ac:dyDescent="0.25">
      <c r="A129" s="38"/>
      <c r="B129" s="39"/>
      <c r="H129" s="39"/>
      <c r="O129" s="93"/>
      <c r="P129" s="39"/>
      <c r="V129" s="39"/>
      <c r="AB129" s="39"/>
      <c r="AH129" s="39"/>
    </row>
    <row r="130" spans="1:34" s="122" customFormat="1" x14ac:dyDescent="0.25">
      <c r="A130" s="38"/>
      <c r="B130" s="39"/>
      <c r="H130" s="39"/>
      <c r="O130" s="93"/>
      <c r="P130" s="39"/>
      <c r="V130" s="39"/>
      <c r="AB130" s="39"/>
      <c r="AH130" s="39"/>
    </row>
    <row r="131" spans="1:34" s="122" customFormat="1" x14ac:dyDescent="0.25">
      <c r="A131" s="38"/>
      <c r="B131" s="39"/>
      <c r="H131" s="39"/>
      <c r="O131" s="93"/>
      <c r="P131" s="39"/>
      <c r="V131" s="39"/>
      <c r="AB131" s="39"/>
      <c r="AH131" s="39"/>
    </row>
    <row r="132" spans="1:34" s="122" customFormat="1" x14ac:dyDescent="0.25">
      <c r="A132" s="38"/>
      <c r="B132" s="39"/>
      <c r="H132" s="39"/>
      <c r="O132" s="93"/>
      <c r="P132" s="39"/>
      <c r="V132" s="39"/>
      <c r="AB132" s="39"/>
      <c r="AH132" s="39"/>
    </row>
    <row r="133" spans="1:34" s="122" customFormat="1" x14ac:dyDescent="0.25">
      <c r="A133" s="38"/>
      <c r="B133" s="39"/>
      <c r="H133" s="39"/>
      <c r="O133" s="93"/>
      <c r="P133" s="39"/>
      <c r="V133" s="39"/>
      <c r="AB133" s="39"/>
      <c r="AH133" s="39"/>
    </row>
    <row r="134" spans="1:34" s="122" customFormat="1" x14ac:dyDescent="0.25">
      <c r="A134" s="38"/>
      <c r="B134" s="39"/>
      <c r="H134" s="39"/>
      <c r="O134" s="93"/>
      <c r="P134" s="39"/>
      <c r="V134" s="39"/>
      <c r="AB134" s="39"/>
      <c r="AH134" s="39"/>
    </row>
    <row r="135" spans="1:34" s="122" customFormat="1" x14ac:dyDescent="0.25">
      <c r="A135" s="38"/>
      <c r="B135" s="39"/>
      <c r="H135" s="39"/>
      <c r="O135" s="93"/>
      <c r="P135" s="39"/>
      <c r="V135" s="39"/>
      <c r="AB135" s="39"/>
      <c r="AH135" s="39"/>
    </row>
    <row r="136" spans="1:34" s="122" customFormat="1" x14ac:dyDescent="0.25">
      <c r="A136" s="38"/>
      <c r="B136" s="39"/>
      <c r="H136" s="39"/>
      <c r="O136" s="93"/>
      <c r="P136" s="39"/>
      <c r="V136" s="39"/>
      <c r="AB136" s="39"/>
      <c r="AH136" s="39"/>
    </row>
    <row r="137" spans="1:34" s="122" customFormat="1" x14ac:dyDescent="0.25">
      <c r="A137" s="38"/>
      <c r="B137" s="39"/>
      <c r="H137" s="39"/>
      <c r="O137" s="93"/>
      <c r="P137" s="39"/>
      <c r="V137" s="39"/>
      <c r="AB137" s="39"/>
      <c r="AH137" s="39"/>
    </row>
    <row r="138" spans="1:34" s="122" customFormat="1" x14ac:dyDescent="0.25">
      <c r="A138" s="38"/>
      <c r="B138" s="39"/>
      <c r="H138" s="39"/>
      <c r="O138" s="93"/>
      <c r="P138" s="39"/>
      <c r="V138" s="39"/>
      <c r="AB138" s="39"/>
      <c r="AH138" s="39"/>
    </row>
    <row r="139" spans="1:34" s="122" customFormat="1" x14ac:dyDescent="0.25">
      <c r="A139" s="38"/>
      <c r="B139" s="39"/>
      <c r="H139" s="39"/>
      <c r="O139" s="93"/>
      <c r="P139" s="39"/>
      <c r="V139" s="39"/>
      <c r="AB139" s="39"/>
      <c r="AH139" s="39"/>
    </row>
    <row r="140" spans="1:34" s="122" customFormat="1" x14ac:dyDescent="0.25">
      <c r="A140" s="38"/>
      <c r="B140" s="39"/>
      <c r="H140" s="39"/>
      <c r="O140" s="93"/>
      <c r="P140" s="39"/>
      <c r="V140" s="39"/>
      <c r="AB140" s="39"/>
      <c r="AH140" s="39"/>
    </row>
    <row r="141" spans="1:34" s="122" customFormat="1" x14ac:dyDescent="0.25">
      <c r="A141" s="38"/>
      <c r="B141" s="39"/>
      <c r="H141" s="39"/>
      <c r="O141" s="93"/>
      <c r="P141" s="39"/>
      <c r="V141" s="39"/>
      <c r="AB141" s="39"/>
      <c r="AH141" s="39"/>
    </row>
    <row r="142" spans="1:34" s="122" customFormat="1" x14ac:dyDescent="0.25">
      <c r="A142" s="38"/>
      <c r="B142" s="39"/>
      <c r="H142" s="39"/>
      <c r="O142" s="93"/>
      <c r="P142" s="39"/>
      <c r="V142" s="39"/>
      <c r="AB142" s="39"/>
      <c r="AH142" s="39"/>
    </row>
    <row r="143" spans="1:34" s="122" customFormat="1" x14ac:dyDescent="0.25">
      <c r="A143" s="38"/>
      <c r="B143" s="39"/>
      <c r="H143" s="39"/>
      <c r="O143" s="93"/>
      <c r="P143" s="39"/>
      <c r="V143" s="39"/>
      <c r="AB143" s="39"/>
      <c r="AH143" s="39"/>
    </row>
    <row r="144" spans="1:34" s="122" customFormat="1" x14ac:dyDescent="0.25">
      <c r="A144" s="38"/>
      <c r="B144" s="39"/>
      <c r="H144" s="39"/>
      <c r="O144" s="93"/>
      <c r="P144" s="39"/>
      <c r="V144" s="39"/>
      <c r="AB144" s="39"/>
      <c r="AH144" s="39"/>
    </row>
    <row r="145" spans="1:34" s="122" customFormat="1" x14ac:dyDescent="0.25">
      <c r="A145" s="38"/>
      <c r="B145" s="39"/>
      <c r="H145" s="39"/>
      <c r="O145" s="93"/>
      <c r="P145" s="39"/>
      <c r="V145" s="39"/>
      <c r="AB145" s="39"/>
      <c r="AH145" s="39"/>
    </row>
    <row r="146" spans="1:34" s="122" customFormat="1" x14ac:dyDescent="0.25">
      <c r="A146" s="38"/>
      <c r="B146" s="39"/>
      <c r="H146" s="39"/>
      <c r="O146" s="93"/>
      <c r="P146" s="39"/>
      <c r="V146" s="39"/>
      <c r="AB146" s="39"/>
      <c r="AH146" s="39"/>
    </row>
    <row r="147" spans="1:34" s="122" customFormat="1" x14ac:dyDescent="0.25">
      <c r="A147" s="38"/>
      <c r="B147" s="39"/>
      <c r="H147" s="39"/>
      <c r="O147" s="93"/>
      <c r="P147" s="39"/>
      <c r="V147" s="39"/>
      <c r="AB147" s="39"/>
      <c r="AH147" s="39"/>
    </row>
    <row r="148" spans="1:34" s="122" customFormat="1" x14ac:dyDescent="0.25">
      <c r="A148" s="38"/>
      <c r="B148" s="39"/>
      <c r="H148" s="39"/>
      <c r="O148" s="93"/>
      <c r="P148" s="39"/>
      <c r="V148" s="39"/>
      <c r="AB148" s="39"/>
      <c r="AH148" s="39"/>
    </row>
    <row r="149" spans="1:34" s="122" customFormat="1" x14ac:dyDescent="0.25">
      <c r="A149" s="38"/>
      <c r="B149" s="39"/>
      <c r="H149" s="39"/>
      <c r="O149" s="93"/>
      <c r="P149" s="39"/>
      <c r="V149" s="39"/>
      <c r="AB149" s="39"/>
      <c r="AH149" s="39"/>
    </row>
    <row r="150" spans="1:34" s="122" customFormat="1" x14ac:dyDescent="0.25">
      <c r="A150" s="38"/>
      <c r="B150" s="39"/>
      <c r="H150" s="39"/>
      <c r="O150" s="93"/>
      <c r="P150" s="39"/>
      <c r="V150" s="39"/>
      <c r="AB150" s="39"/>
      <c r="AH150" s="39"/>
    </row>
    <row r="151" spans="1:34" s="122" customFormat="1" x14ac:dyDescent="0.25">
      <c r="A151" s="38"/>
      <c r="B151" s="39"/>
      <c r="H151" s="39"/>
      <c r="O151" s="93"/>
      <c r="P151" s="39"/>
      <c r="V151" s="39"/>
      <c r="AB151" s="39"/>
      <c r="AH151" s="39"/>
    </row>
    <row r="152" spans="1:34" s="122" customFormat="1" x14ac:dyDescent="0.25">
      <c r="A152" s="38"/>
      <c r="B152" s="39"/>
      <c r="H152" s="39"/>
      <c r="O152" s="93"/>
      <c r="P152" s="39"/>
      <c r="V152" s="39"/>
      <c r="AB152" s="39"/>
      <c r="AH152" s="39"/>
    </row>
    <row r="153" spans="1:34" s="122" customFormat="1" x14ac:dyDescent="0.25">
      <c r="A153" s="38"/>
      <c r="B153" s="39"/>
      <c r="H153" s="39"/>
      <c r="O153" s="93"/>
      <c r="P153" s="39"/>
      <c r="V153" s="39"/>
      <c r="AB153" s="39"/>
      <c r="AH153" s="39"/>
    </row>
    <row r="154" spans="1:34" s="122" customFormat="1" x14ac:dyDescent="0.25">
      <c r="A154" s="38"/>
      <c r="B154" s="39"/>
      <c r="H154" s="39"/>
      <c r="O154" s="93"/>
      <c r="P154" s="39"/>
      <c r="V154" s="39"/>
      <c r="AB154" s="39"/>
      <c r="AH154" s="39"/>
    </row>
    <row r="155" spans="1:34" s="122" customFormat="1" x14ac:dyDescent="0.25">
      <c r="A155" s="38"/>
      <c r="B155" s="39"/>
      <c r="H155" s="39"/>
      <c r="O155" s="93"/>
      <c r="P155" s="39"/>
      <c r="V155" s="39"/>
      <c r="AB155" s="39"/>
      <c r="AH155" s="39"/>
    </row>
    <row r="156" spans="1:34" s="122" customFormat="1" x14ac:dyDescent="0.25">
      <c r="A156" s="38"/>
      <c r="B156" s="39"/>
      <c r="H156" s="39"/>
      <c r="O156" s="93"/>
      <c r="P156" s="39"/>
      <c r="V156" s="39"/>
      <c r="AB156" s="39"/>
      <c r="AH156" s="39"/>
    </row>
    <row r="157" spans="1:34" s="122" customFormat="1" x14ac:dyDescent="0.25">
      <c r="A157" s="38"/>
      <c r="B157" s="39"/>
      <c r="H157" s="39"/>
      <c r="O157" s="93"/>
      <c r="P157" s="39"/>
      <c r="V157" s="39"/>
      <c r="AB157" s="39"/>
      <c r="AH157" s="39"/>
    </row>
    <row r="158" spans="1:34" s="122" customFormat="1" x14ac:dyDescent="0.25">
      <c r="A158" s="38"/>
      <c r="B158" s="39"/>
      <c r="H158" s="39"/>
      <c r="O158" s="93"/>
      <c r="P158" s="39"/>
      <c r="V158" s="39"/>
      <c r="AB158" s="39"/>
      <c r="AH158" s="39"/>
    </row>
    <row r="159" spans="1:34" s="122" customFormat="1" x14ac:dyDescent="0.25">
      <c r="A159" s="38"/>
      <c r="B159" s="39"/>
      <c r="H159" s="39"/>
      <c r="O159" s="93"/>
      <c r="P159" s="39"/>
      <c r="V159" s="39"/>
      <c r="AB159" s="39"/>
      <c r="AH159" s="39"/>
    </row>
    <row r="160" spans="1:34" s="122" customFormat="1" x14ac:dyDescent="0.25">
      <c r="A160" s="38"/>
      <c r="B160" s="39"/>
      <c r="H160" s="39"/>
      <c r="O160" s="93"/>
      <c r="P160" s="39"/>
      <c r="V160" s="39"/>
      <c r="AB160" s="39"/>
      <c r="AH160" s="39"/>
    </row>
    <row r="161" spans="1:34" s="122" customFormat="1" x14ac:dyDescent="0.25">
      <c r="A161" s="38"/>
      <c r="B161" s="39"/>
      <c r="H161" s="39"/>
      <c r="O161" s="93"/>
      <c r="P161" s="39"/>
      <c r="V161" s="39"/>
      <c r="AB161" s="39"/>
      <c r="AH161" s="39"/>
    </row>
    <row r="162" spans="1:34" s="122" customFormat="1" x14ac:dyDescent="0.25">
      <c r="A162" s="38"/>
      <c r="B162" s="39"/>
      <c r="H162" s="39"/>
      <c r="O162" s="93"/>
      <c r="P162" s="39"/>
      <c r="V162" s="39"/>
      <c r="AB162" s="39"/>
      <c r="AH162" s="39"/>
    </row>
    <row r="163" spans="1:34" s="122" customFormat="1" x14ac:dyDescent="0.25">
      <c r="A163" s="38"/>
      <c r="B163" s="39"/>
      <c r="H163" s="39"/>
      <c r="O163" s="93"/>
      <c r="P163" s="39"/>
      <c r="V163" s="39"/>
      <c r="AB163" s="39"/>
      <c r="AH163" s="39"/>
    </row>
    <row r="164" spans="1:34" s="122" customFormat="1" x14ac:dyDescent="0.25">
      <c r="A164" s="38"/>
      <c r="B164" s="39"/>
      <c r="H164" s="39"/>
      <c r="O164" s="93"/>
      <c r="P164" s="39"/>
      <c r="V164" s="39"/>
      <c r="AB164" s="39"/>
      <c r="AH164" s="39"/>
    </row>
    <row r="165" spans="1:34" s="122" customFormat="1" x14ac:dyDescent="0.25">
      <c r="A165" s="38"/>
      <c r="B165" s="39"/>
      <c r="H165" s="39"/>
      <c r="O165" s="93"/>
      <c r="P165" s="39"/>
      <c r="V165" s="39"/>
      <c r="AB165" s="39"/>
      <c r="AH165" s="39"/>
    </row>
    <row r="166" spans="1:34" s="122" customFormat="1" x14ac:dyDescent="0.25">
      <c r="A166" s="38"/>
      <c r="B166" s="39"/>
      <c r="H166" s="39"/>
      <c r="O166" s="93"/>
      <c r="P166" s="39"/>
      <c r="V166" s="39"/>
      <c r="AB166" s="39"/>
      <c r="AH166" s="39"/>
    </row>
    <row r="167" spans="1:34" s="122" customFormat="1" x14ac:dyDescent="0.25">
      <c r="A167" s="38"/>
      <c r="B167" s="39"/>
      <c r="H167" s="39"/>
      <c r="O167" s="93"/>
      <c r="P167" s="39"/>
      <c r="V167" s="39"/>
      <c r="AB167" s="39"/>
      <c r="AH167" s="39"/>
    </row>
    <row r="168" spans="1:34" s="122" customFormat="1" x14ac:dyDescent="0.25">
      <c r="A168" s="38"/>
      <c r="B168" s="39"/>
      <c r="H168" s="39"/>
      <c r="O168" s="93"/>
      <c r="P168" s="39"/>
      <c r="V168" s="39"/>
      <c r="AB168" s="39"/>
      <c r="AH168" s="39"/>
    </row>
    <row r="169" spans="1:34" s="122" customFormat="1" x14ac:dyDescent="0.25">
      <c r="A169" s="38"/>
      <c r="B169" s="39"/>
      <c r="H169" s="39"/>
      <c r="O169" s="93"/>
      <c r="P169" s="39"/>
      <c r="V169" s="39"/>
      <c r="AB169" s="39"/>
      <c r="AH169" s="39"/>
    </row>
    <row r="170" spans="1:34" s="122" customFormat="1" x14ac:dyDescent="0.25">
      <c r="A170" s="38"/>
      <c r="B170" s="39"/>
      <c r="H170" s="39"/>
      <c r="O170" s="93"/>
      <c r="P170" s="39"/>
      <c r="V170" s="39"/>
      <c r="AB170" s="39"/>
      <c r="AH170" s="39"/>
    </row>
    <row r="171" spans="1:34" s="122" customFormat="1" x14ac:dyDescent="0.25">
      <c r="A171" s="38"/>
      <c r="B171" s="39"/>
      <c r="H171" s="39"/>
      <c r="O171" s="93"/>
      <c r="P171" s="39"/>
      <c r="V171" s="39"/>
      <c r="AB171" s="39"/>
      <c r="AH171" s="39"/>
    </row>
    <row r="172" spans="1:34" s="122" customFormat="1" x14ac:dyDescent="0.25">
      <c r="A172" s="38"/>
      <c r="B172" s="39"/>
      <c r="H172" s="39"/>
      <c r="O172" s="93"/>
      <c r="P172" s="39"/>
      <c r="V172" s="39"/>
      <c r="AB172" s="39"/>
      <c r="AH172" s="39"/>
    </row>
    <row r="173" spans="1:34" s="122" customFormat="1" x14ac:dyDescent="0.25">
      <c r="A173" s="38"/>
      <c r="B173" s="39"/>
      <c r="H173" s="39"/>
      <c r="O173" s="93"/>
      <c r="P173" s="39"/>
      <c r="V173" s="39"/>
      <c r="AB173" s="39"/>
      <c r="AH173" s="39"/>
    </row>
    <row r="174" spans="1:34" s="122" customFormat="1" x14ac:dyDescent="0.25">
      <c r="A174" s="38"/>
      <c r="B174" s="39"/>
      <c r="H174" s="39"/>
      <c r="O174" s="93"/>
      <c r="P174" s="39"/>
      <c r="V174" s="39"/>
      <c r="AB174" s="39"/>
      <c r="AH174" s="39"/>
    </row>
    <row r="175" spans="1:34" s="122" customFormat="1" x14ac:dyDescent="0.25">
      <c r="A175" s="38"/>
      <c r="B175" s="39"/>
      <c r="H175" s="39"/>
      <c r="O175" s="93"/>
      <c r="P175" s="39"/>
      <c r="V175" s="39"/>
      <c r="AB175" s="39"/>
      <c r="AH175" s="39"/>
    </row>
    <row r="176" spans="1:34" s="122" customFormat="1" x14ac:dyDescent="0.25">
      <c r="A176" s="38"/>
      <c r="B176" s="39"/>
      <c r="H176" s="39"/>
      <c r="O176" s="93"/>
      <c r="P176" s="39"/>
      <c r="V176" s="39"/>
      <c r="AB176" s="39"/>
      <c r="AH176" s="39"/>
    </row>
    <row r="177" spans="1:34" s="122" customFormat="1" x14ac:dyDescent="0.25">
      <c r="A177" s="38"/>
      <c r="B177" s="39"/>
      <c r="H177" s="39"/>
      <c r="O177" s="93"/>
      <c r="P177" s="39"/>
      <c r="V177" s="39"/>
      <c r="AB177" s="39"/>
      <c r="AH177" s="39"/>
    </row>
    <row r="178" spans="1:34" s="122" customFormat="1" x14ac:dyDescent="0.25">
      <c r="A178" s="38"/>
      <c r="B178" s="39"/>
      <c r="H178" s="39"/>
      <c r="O178" s="93"/>
      <c r="P178" s="39"/>
      <c r="V178" s="39"/>
      <c r="AB178" s="39"/>
      <c r="AH178" s="39"/>
    </row>
    <row r="179" spans="1:34" s="122" customFormat="1" x14ac:dyDescent="0.25">
      <c r="A179" s="38"/>
      <c r="B179" s="39"/>
      <c r="H179" s="39"/>
      <c r="O179" s="93"/>
      <c r="P179" s="39"/>
      <c r="V179" s="39"/>
      <c r="AB179" s="39"/>
      <c r="AH179" s="39"/>
    </row>
    <row r="180" spans="1:34" s="122" customFormat="1" x14ac:dyDescent="0.25">
      <c r="A180" s="38"/>
      <c r="B180" s="39"/>
      <c r="H180" s="39"/>
      <c r="O180" s="93"/>
      <c r="P180" s="39"/>
      <c r="V180" s="39"/>
      <c r="AB180" s="39"/>
      <c r="AH180" s="39"/>
    </row>
    <row r="181" spans="1:34" s="122" customFormat="1" x14ac:dyDescent="0.25">
      <c r="A181" s="38"/>
      <c r="B181" s="39"/>
      <c r="H181" s="39"/>
      <c r="O181" s="93"/>
      <c r="P181" s="39"/>
      <c r="V181" s="39"/>
      <c r="AB181" s="39"/>
      <c r="AH181" s="39"/>
    </row>
    <row r="182" spans="1:34" s="122" customFormat="1" x14ac:dyDescent="0.25">
      <c r="A182" s="38"/>
      <c r="B182" s="39"/>
      <c r="H182" s="39"/>
      <c r="O182" s="93"/>
      <c r="P182" s="39"/>
      <c r="V182" s="39"/>
      <c r="AB182" s="39"/>
      <c r="AH182" s="39"/>
    </row>
    <row r="183" spans="1:34" s="122" customFormat="1" x14ac:dyDescent="0.25">
      <c r="A183" s="38"/>
      <c r="B183" s="39"/>
      <c r="H183" s="39"/>
      <c r="O183" s="93"/>
      <c r="P183" s="39"/>
      <c r="V183" s="39"/>
      <c r="AB183" s="39"/>
      <c r="AH183" s="39"/>
    </row>
    <row r="184" spans="1:34" s="122" customFormat="1" x14ac:dyDescent="0.25">
      <c r="A184" s="38"/>
      <c r="B184" s="39"/>
      <c r="H184" s="39"/>
      <c r="O184" s="93"/>
      <c r="P184" s="39"/>
      <c r="V184" s="39"/>
      <c r="AB184" s="39"/>
      <c r="AH184" s="39"/>
    </row>
    <row r="185" spans="1:34" s="122" customFormat="1" x14ac:dyDescent="0.25">
      <c r="A185" s="38"/>
      <c r="B185" s="39"/>
      <c r="H185" s="39"/>
      <c r="O185" s="93"/>
      <c r="P185" s="39"/>
      <c r="V185" s="39"/>
      <c r="AB185" s="39"/>
      <c r="AH185" s="39"/>
    </row>
    <row r="186" spans="1:34" s="122" customFormat="1" x14ac:dyDescent="0.25">
      <c r="A186" s="38"/>
      <c r="B186" s="39"/>
      <c r="H186" s="39"/>
      <c r="O186" s="93"/>
      <c r="P186" s="39"/>
      <c r="V186" s="39"/>
      <c r="AB186" s="39"/>
      <c r="AH186" s="39"/>
    </row>
    <row r="187" spans="1:34" s="122" customFormat="1" x14ac:dyDescent="0.25">
      <c r="A187" s="38"/>
      <c r="B187" s="39"/>
      <c r="H187" s="39"/>
      <c r="O187" s="93"/>
      <c r="P187" s="39"/>
      <c r="V187" s="39"/>
      <c r="AB187" s="39"/>
      <c r="AH187" s="39"/>
    </row>
    <row r="188" spans="1:34" s="122" customFormat="1" x14ac:dyDescent="0.25">
      <c r="A188" s="38"/>
      <c r="B188" s="39"/>
      <c r="H188" s="39"/>
      <c r="O188" s="93"/>
      <c r="P188" s="39"/>
      <c r="V188" s="39"/>
      <c r="AB188" s="39"/>
      <c r="AH188" s="39"/>
    </row>
    <row r="189" spans="1:34" s="122" customFormat="1" x14ac:dyDescent="0.25">
      <c r="A189" s="38"/>
      <c r="B189" s="39"/>
      <c r="H189" s="39"/>
      <c r="O189" s="93"/>
      <c r="P189" s="39"/>
      <c r="V189" s="39"/>
      <c r="AB189" s="39"/>
      <c r="AH189" s="39"/>
    </row>
    <row r="190" spans="1:34" s="122" customFormat="1" x14ac:dyDescent="0.25">
      <c r="A190" s="38"/>
      <c r="B190" s="39"/>
      <c r="H190" s="39"/>
      <c r="O190" s="93"/>
      <c r="P190" s="39"/>
      <c r="V190" s="39"/>
      <c r="AB190" s="39"/>
      <c r="AH190" s="39"/>
    </row>
    <row r="191" spans="1:34" s="122" customFormat="1" x14ac:dyDescent="0.25">
      <c r="A191" s="38"/>
      <c r="B191" s="39"/>
      <c r="H191" s="39"/>
      <c r="O191" s="93"/>
      <c r="P191" s="39"/>
      <c r="V191" s="39"/>
      <c r="AB191" s="39"/>
      <c r="AH191" s="39"/>
    </row>
    <row r="192" spans="1:34" s="122" customFormat="1" x14ac:dyDescent="0.25">
      <c r="A192" s="38"/>
      <c r="B192" s="39"/>
      <c r="H192" s="39"/>
      <c r="O192" s="93"/>
      <c r="P192" s="39"/>
      <c r="V192" s="39"/>
      <c r="AB192" s="39"/>
      <c r="AH192" s="39"/>
    </row>
    <row r="193" spans="1:34" s="122" customFormat="1" x14ac:dyDescent="0.25">
      <c r="A193" s="38"/>
      <c r="B193" s="39"/>
      <c r="H193" s="39"/>
      <c r="O193" s="93"/>
      <c r="P193" s="39"/>
      <c r="V193" s="39"/>
      <c r="AB193" s="39"/>
      <c r="AH193" s="39"/>
    </row>
    <row r="194" spans="1:34" s="122" customFormat="1" x14ac:dyDescent="0.25">
      <c r="A194" s="38"/>
      <c r="B194" s="39"/>
      <c r="H194" s="39"/>
      <c r="O194" s="93"/>
      <c r="P194" s="39"/>
      <c r="V194" s="39"/>
      <c r="AB194" s="39"/>
      <c r="AH194" s="39"/>
    </row>
    <row r="195" spans="1:34" s="122" customFormat="1" x14ac:dyDescent="0.25">
      <c r="A195" s="38"/>
      <c r="B195" s="39"/>
      <c r="H195" s="39"/>
      <c r="O195" s="93"/>
      <c r="P195" s="39"/>
      <c r="V195" s="39"/>
      <c r="AB195" s="39"/>
      <c r="AH195" s="39"/>
    </row>
    <row r="196" spans="1:34" s="122" customFormat="1" x14ac:dyDescent="0.25">
      <c r="A196" s="38"/>
      <c r="B196" s="39"/>
      <c r="H196" s="39"/>
      <c r="O196" s="93"/>
      <c r="P196" s="39"/>
      <c r="V196" s="39"/>
      <c r="AB196" s="39"/>
      <c r="AH196" s="39"/>
    </row>
    <row r="197" spans="1:34" s="122" customFormat="1" x14ac:dyDescent="0.25">
      <c r="A197" s="38"/>
      <c r="B197" s="39"/>
      <c r="H197" s="39"/>
      <c r="O197" s="93"/>
      <c r="P197" s="39"/>
      <c r="V197" s="39"/>
      <c r="AB197" s="39"/>
      <c r="AH197" s="39"/>
    </row>
    <row r="198" spans="1:34" s="122" customFormat="1" x14ac:dyDescent="0.25">
      <c r="A198" s="38"/>
      <c r="B198" s="39"/>
      <c r="H198" s="39"/>
      <c r="O198" s="93"/>
      <c r="P198" s="39"/>
      <c r="V198" s="39"/>
      <c r="AB198" s="39"/>
      <c r="AH198" s="39"/>
    </row>
    <row r="199" spans="1:34" s="122" customFormat="1" x14ac:dyDescent="0.25">
      <c r="A199" s="38"/>
      <c r="B199" s="39"/>
      <c r="H199" s="39"/>
      <c r="O199" s="93"/>
      <c r="P199" s="39"/>
      <c r="V199" s="39"/>
      <c r="AB199" s="39"/>
      <c r="AH199" s="39"/>
    </row>
    <row r="200" spans="1:34" s="122" customFormat="1" x14ac:dyDescent="0.25">
      <c r="A200" s="38"/>
      <c r="B200" s="39"/>
      <c r="H200" s="39"/>
      <c r="O200" s="93"/>
      <c r="P200" s="39"/>
      <c r="V200" s="39"/>
      <c r="AB200" s="39"/>
      <c r="AH200" s="39"/>
    </row>
    <row r="201" spans="1:34" s="122" customFormat="1" x14ac:dyDescent="0.25">
      <c r="A201" s="38"/>
      <c r="B201" s="39"/>
      <c r="H201" s="39"/>
      <c r="O201" s="93"/>
      <c r="P201" s="39"/>
      <c r="V201" s="39"/>
      <c r="AB201" s="39"/>
      <c r="AH201" s="39"/>
    </row>
    <row r="202" spans="1:34" s="122" customFormat="1" x14ac:dyDescent="0.25">
      <c r="A202" s="38"/>
      <c r="B202" s="39"/>
      <c r="H202" s="39"/>
      <c r="O202" s="93"/>
      <c r="P202" s="39"/>
      <c r="V202" s="39"/>
      <c r="AB202" s="39"/>
      <c r="AH202" s="39"/>
    </row>
    <row r="203" spans="1:34" s="122" customFormat="1" x14ac:dyDescent="0.25">
      <c r="A203" s="38"/>
      <c r="B203" s="39"/>
      <c r="H203" s="39"/>
      <c r="O203" s="93"/>
      <c r="P203" s="39"/>
      <c r="V203" s="39"/>
      <c r="AB203" s="39"/>
      <c r="AH203" s="39"/>
    </row>
    <row r="204" spans="1:34" s="122" customFormat="1" x14ac:dyDescent="0.25">
      <c r="A204" s="38"/>
      <c r="B204" s="39"/>
      <c r="H204" s="39"/>
      <c r="O204" s="93"/>
      <c r="P204" s="39"/>
      <c r="V204" s="39"/>
      <c r="AB204" s="39"/>
      <c r="AH204" s="39"/>
    </row>
    <row r="205" spans="1:34" s="122" customFormat="1" x14ac:dyDescent="0.25">
      <c r="A205" s="38"/>
      <c r="B205" s="39"/>
      <c r="H205" s="39"/>
      <c r="O205" s="93"/>
      <c r="P205" s="39"/>
      <c r="V205" s="39"/>
      <c r="AB205" s="39"/>
      <c r="AH205" s="39"/>
    </row>
    <row r="206" spans="1:34" s="122" customFormat="1" x14ac:dyDescent="0.25">
      <c r="A206" s="38"/>
      <c r="B206" s="39"/>
      <c r="H206" s="39"/>
      <c r="O206" s="93"/>
      <c r="P206" s="39"/>
      <c r="V206" s="39"/>
      <c r="AB206" s="39"/>
      <c r="AH206" s="39"/>
    </row>
    <row r="207" spans="1:34" s="122" customFormat="1" x14ac:dyDescent="0.25">
      <c r="A207" s="38"/>
      <c r="B207" s="39"/>
      <c r="H207" s="39"/>
      <c r="O207" s="93"/>
      <c r="P207" s="39"/>
      <c r="V207" s="39"/>
      <c r="AB207" s="39"/>
      <c r="AH207" s="39"/>
    </row>
    <row r="208" spans="1:34" s="122" customFormat="1" x14ac:dyDescent="0.25">
      <c r="A208" s="38"/>
      <c r="B208" s="39"/>
      <c r="H208" s="39"/>
      <c r="O208" s="93"/>
      <c r="P208" s="39"/>
      <c r="V208" s="39"/>
      <c r="AB208" s="39"/>
      <c r="AH208" s="39"/>
    </row>
    <row r="209" spans="1:34" s="122" customFormat="1" x14ac:dyDescent="0.25">
      <c r="A209" s="38"/>
      <c r="B209" s="39"/>
      <c r="H209" s="39"/>
      <c r="O209" s="93"/>
      <c r="P209" s="39"/>
      <c r="V209" s="39"/>
      <c r="AB209" s="39"/>
      <c r="AH209" s="39"/>
    </row>
    <row r="210" spans="1:34" s="122" customFormat="1" x14ac:dyDescent="0.25">
      <c r="A210" s="38"/>
      <c r="B210" s="39"/>
      <c r="H210" s="39"/>
      <c r="O210" s="93"/>
      <c r="P210" s="39"/>
      <c r="V210" s="39"/>
      <c r="AB210" s="39"/>
      <c r="AH210" s="39"/>
    </row>
    <row r="211" spans="1:34" s="122" customFormat="1" x14ac:dyDescent="0.25">
      <c r="A211" s="38"/>
      <c r="B211" s="39"/>
      <c r="H211" s="39"/>
      <c r="O211" s="93"/>
      <c r="P211" s="39"/>
      <c r="V211" s="39"/>
      <c r="AB211" s="39"/>
      <c r="AH211" s="39"/>
    </row>
    <row r="212" spans="1:34" s="122" customFormat="1" x14ac:dyDescent="0.25">
      <c r="A212" s="38"/>
      <c r="B212" s="39"/>
      <c r="H212" s="39"/>
      <c r="O212" s="93"/>
      <c r="P212" s="39"/>
      <c r="V212" s="39"/>
      <c r="AB212" s="39"/>
      <c r="AH212" s="39"/>
    </row>
    <row r="213" spans="1:34" s="122" customFormat="1" x14ac:dyDescent="0.25">
      <c r="A213" s="38"/>
      <c r="B213" s="39"/>
      <c r="H213" s="39"/>
      <c r="O213" s="93"/>
      <c r="P213" s="39"/>
      <c r="V213" s="39"/>
      <c r="AB213" s="39"/>
      <c r="AH213" s="39"/>
    </row>
    <row r="214" spans="1:34" s="122" customFormat="1" x14ac:dyDescent="0.25">
      <c r="A214" s="38"/>
      <c r="B214" s="39"/>
      <c r="H214" s="39"/>
      <c r="O214" s="93"/>
      <c r="P214" s="39"/>
      <c r="V214" s="39"/>
      <c r="AB214" s="39"/>
      <c r="AH214" s="39"/>
    </row>
    <row r="215" spans="1:34" s="122" customFormat="1" x14ac:dyDescent="0.25">
      <c r="A215" s="38"/>
      <c r="B215" s="39"/>
      <c r="H215" s="39"/>
      <c r="O215" s="93"/>
      <c r="P215" s="39"/>
      <c r="V215" s="39"/>
      <c r="AB215" s="39"/>
      <c r="AH215" s="39"/>
    </row>
    <row r="216" spans="1:34" s="122" customFormat="1" x14ac:dyDescent="0.25">
      <c r="A216" s="38"/>
      <c r="B216" s="39"/>
      <c r="H216" s="39"/>
      <c r="O216" s="93"/>
      <c r="P216" s="39"/>
      <c r="V216" s="39"/>
      <c r="AB216" s="39"/>
      <c r="AH216" s="39"/>
    </row>
    <row r="217" spans="1:34" s="122" customFormat="1" x14ac:dyDescent="0.25">
      <c r="A217" s="38"/>
      <c r="B217" s="39"/>
      <c r="H217" s="39"/>
      <c r="O217" s="93"/>
      <c r="P217" s="39"/>
      <c r="V217" s="39"/>
      <c r="AB217" s="39"/>
      <c r="AH217" s="39"/>
    </row>
    <row r="218" spans="1:34" s="122" customFormat="1" x14ac:dyDescent="0.25">
      <c r="A218" s="38"/>
      <c r="B218" s="39"/>
      <c r="H218" s="39"/>
      <c r="O218" s="93"/>
      <c r="P218" s="39"/>
      <c r="V218" s="39"/>
      <c r="AB218" s="39"/>
      <c r="AH218" s="39"/>
    </row>
    <row r="219" spans="1:34" s="122" customFormat="1" x14ac:dyDescent="0.25">
      <c r="A219" s="38"/>
      <c r="B219" s="39"/>
      <c r="H219" s="39"/>
      <c r="O219" s="93"/>
      <c r="P219" s="39"/>
      <c r="V219" s="39"/>
      <c r="AB219" s="39"/>
      <c r="AH219" s="39"/>
    </row>
    <row r="220" spans="1:34" s="122" customFormat="1" x14ac:dyDescent="0.25">
      <c r="A220" s="38"/>
      <c r="B220" s="39"/>
      <c r="H220" s="39"/>
      <c r="O220" s="93"/>
      <c r="P220" s="39"/>
      <c r="V220" s="39"/>
      <c r="AB220" s="39"/>
      <c r="AH220" s="39"/>
    </row>
    <row r="221" spans="1:34" s="122" customFormat="1" x14ac:dyDescent="0.25">
      <c r="A221" s="38"/>
      <c r="B221" s="39"/>
      <c r="H221" s="39"/>
      <c r="O221" s="93"/>
      <c r="P221" s="39"/>
      <c r="V221" s="39"/>
      <c r="AB221" s="39"/>
      <c r="AH221" s="39"/>
    </row>
    <row r="222" spans="1:34" s="122" customFormat="1" x14ac:dyDescent="0.25">
      <c r="A222" s="38"/>
      <c r="B222" s="39"/>
      <c r="H222" s="39"/>
      <c r="O222" s="93"/>
      <c r="P222" s="39"/>
      <c r="V222" s="39"/>
      <c r="AB222" s="39"/>
      <c r="AH222" s="39"/>
    </row>
    <row r="223" spans="1:34" s="122" customFormat="1" x14ac:dyDescent="0.25">
      <c r="A223" s="38"/>
      <c r="B223" s="39"/>
      <c r="H223" s="39"/>
      <c r="O223" s="93"/>
      <c r="P223" s="39"/>
      <c r="V223" s="39"/>
      <c r="AB223" s="39"/>
      <c r="AH223" s="39"/>
    </row>
    <row r="224" spans="1:34" s="122" customFormat="1" x14ac:dyDescent="0.25">
      <c r="A224" s="38"/>
      <c r="B224" s="39"/>
      <c r="H224" s="39"/>
      <c r="O224" s="93"/>
      <c r="P224" s="39"/>
      <c r="V224" s="39"/>
      <c r="AB224" s="39"/>
      <c r="AH224" s="39"/>
    </row>
    <row r="225" spans="1:34" s="122" customFormat="1" x14ac:dyDescent="0.25">
      <c r="A225" s="38"/>
      <c r="B225" s="39"/>
      <c r="H225" s="39"/>
      <c r="O225" s="93"/>
      <c r="P225" s="39"/>
      <c r="V225" s="39"/>
      <c r="AB225" s="39"/>
      <c r="AH225" s="39"/>
    </row>
    <row r="226" spans="1:34" s="122" customFormat="1" x14ac:dyDescent="0.25">
      <c r="A226" s="38"/>
      <c r="B226" s="39"/>
      <c r="H226" s="39"/>
      <c r="O226" s="93"/>
      <c r="P226" s="39"/>
      <c r="V226" s="39"/>
      <c r="AB226" s="39"/>
      <c r="AH226" s="39"/>
    </row>
    <row r="227" spans="1:34" s="122" customFormat="1" x14ac:dyDescent="0.25">
      <c r="A227" s="38"/>
      <c r="B227" s="39"/>
      <c r="H227" s="39"/>
      <c r="O227" s="93"/>
      <c r="P227" s="39"/>
      <c r="V227" s="39"/>
      <c r="AB227" s="39"/>
      <c r="AH227" s="39"/>
    </row>
    <row r="228" spans="1:34" s="122" customFormat="1" x14ac:dyDescent="0.25">
      <c r="A228" s="38"/>
      <c r="B228" s="39"/>
      <c r="H228" s="39"/>
      <c r="O228" s="93"/>
      <c r="P228" s="39"/>
      <c r="V228" s="39"/>
      <c r="AB228" s="39"/>
      <c r="AH228" s="39"/>
    </row>
    <row r="229" spans="1:34" s="122" customFormat="1" x14ac:dyDescent="0.25">
      <c r="A229" s="38"/>
      <c r="B229" s="39"/>
      <c r="H229" s="39"/>
      <c r="O229" s="93"/>
      <c r="P229" s="39"/>
      <c r="V229" s="39"/>
      <c r="AB229" s="39"/>
      <c r="AH229" s="39"/>
    </row>
    <row r="230" spans="1:34" s="122" customFormat="1" x14ac:dyDescent="0.25">
      <c r="A230" s="38"/>
      <c r="B230" s="39"/>
      <c r="H230" s="39"/>
      <c r="O230" s="93"/>
      <c r="P230" s="39"/>
      <c r="V230" s="39"/>
      <c r="AB230" s="39"/>
      <c r="AH230" s="39"/>
    </row>
    <row r="231" spans="1:34" s="122" customFormat="1" x14ac:dyDescent="0.25">
      <c r="A231" s="38"/>
      <c r="B231" s="39"/>
      <c r="H231" s="39"/>
      <c r="O231" s="93"/>
      <c r="P231" s="39"/>
      <c r="V231" s="39"/>
      <c r="AB231" s="39"/>
      <c r="AH231" s="39"/>
    </row>
    <row r="232" spans="1:34" s="122" customFormat="1" x14ac:dyDescent="0.25">
      <c r="A232" s="38"/>
      <c r="B232" s="39"/>
      <c r="H232" s="39"/>
      <c r="O232" s="93"/>
      <c r="P232" s="39"/>
      <c r="V232" s="39"/>
      <c r="AB232" s="39"/>
      <c r="AH232" s="39"/>
    </row>
    <row r="233" spans="1:34" s="122" customFormat="1" x14ac:dyDescent="0.25">
      <c r="A233" s="38"/>
      <c r="B233" s="39"/>
      <c r="H233" s="39"/>
      <c r="O233" s="93"/>
      <c r="P233" s="39"/>
      <c r="V233" s="39"/>
      <c r="AB233" s="39"/>
      <c r="AH233" s="39"/>
    </row>
    <row r="234" spans="1:34" s="122" customFormat="1" x14ac:dyDescent="0.25">
      <c r="A234" s="38"/>
      <c r="B234" s="39"/>
      <c r="H234" s="39"/>
      <c r="O234" s="93"/>
      <c r="P234" s="39"/>
      <c r="V234" s="39"/>
      <c r="AB234" s="39"/>
      <c r="AH234" s="39"/>
    </row>
    <row r="235" spans="1:34" s="122" customFormat="1" x14ac:dyDescent="0.25">
      <c r="A235" s="38"/>
      <c r="B235" s="39"/>
      <c r="H235" s="39"/>
      <c r="O235" s="93"/>
      <c r="P235" s="39"/>
      <c r="V235" s="39"/>
      <c r="AB235" s="39"/>
      <c r="AH235" s="39"/>
    </row>
    <row r="236" spans="1:34" s="122" customFormat="1" x14ac:dyDescent="0.25">
      <c r="A236" s="38"/>
      <c r="B236" s="39"/>
      <c r="H236" s="39"/>
      <c r="O236" s="93"/>
      <c r="P236" s="39"/>
      <c r="V236" s="39"/>
      <c r="AB236" s="39"/>
      <c r="AH236" s="39"/>
    </row>
    <row r="237" spans="1:34" s="122" customFormat="1" x14ac:dyDescent="0.25">
      <c r="A237" s="38"/>
      <c r="B237" s="39"/>
      <c r="H237" s="39"/>
      <c r="I237" s="124"/>
      <c r="J237" s="124"/>
      <c r="M237" s="124"/>
      <c r="N237" s="124"/>
      <c r="O237" s="93"/>
      <c r="P237" s="39"/>
      <c r="V237" s="39"/>
      <c r="AB237" s="39"/>
      <c r="AH237" s="39"/>
    </row>
  </sheetData>
  <sheetProtection algorithmName="SHA-512" hashValue="9mgDz9tO92ApgpDFmoa8gpnmrZ6v+JVr3Z8IzvnH7DZEorZLJoun+hC21EuxCAqgale6ZJSO1AIYHMYgL036PA==" saltValue="OHPvXIDGoM4plewhjyHs5w==" spinCount="100000" sheet="1" objects="1" scenarios="1"/>
  <mergeCells count="15">
    <mergeCell ref="C45:G45"/>
    <mergeCell ref="I45:O45"/>
    <mergeCell ref="Q45:U45"/>
    <mergeCell ref="W45:AA45"/>
    <mergeCell ref="AC45:AG45"/>
    <mergeCell ref="AI45:AM45"/>
    <mergeCell ref="Q2:U2"/>
    <mergeCell ref="W2:AA2"/>
    <mergeCell ref="AC2:AG2"/>
    <mergeCell ref="AI2:AM2"/>
    <mergeCell ref="C4:G4"/>
    <mergeCell ref="Q4:U4"/>
    <mergeCell ref="W4:AA4"/>
    <mergeCell ref="AC4:AG4"/>
    <mergeCell ref="AI4:AM4"/>
  </mergeCells>
  <printOptions horizontalCentered="1"/>
  <pageMargins left="0.7" right="0.7" top="0.75" bottom="0.75" header="0.3" footer="0.3"/>
  <pageSetup scale="75" fitToHeight="5" orientation="landscape" r:id="rId1"/>
  <headerFooter>
    <oddHeader>&amp;R&amp;"-,Bold"Attachment B</oddHeader>
    <oddFooter>&amp;CPage &amp;P of &amp;N&amp;RJuly 24, 2017</oddFooter>
  </headerFooter>
  <colBreaks count="2" manualBreakCount="2">
    <brk id="16" max="1048575" man="1"/>
    <brk id="2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92"/>
  <sheetViews>
    <sheetView showGridLines="0" zoomScale="70" zoomScaleNormal="70" workbookViewId="0"/>
  </sheetViews>
  <sheetFormatPr defaultRowHeight="15" x14ac:dyDescent="0.25"/>
  <sheetData>
    <row r="1" spans="1:1" ht="15.75" x14ac:dyDescent="0.25">
      <c r="A1" s="175" t="s">
        <v>842</v>
      </c>
    </row>
    <row r="20" spans="1:1" ht="15.75" x14ac:dyDescent="0.25">
      <c r="A20" s="175" t="s">
        <v>843</v>
      </c>
    </row>
    <row r="40" spans="1:1" ht="15.75" x14ac:dyDescent="0.25">
      <c r="A40" s="175" t="s">
        <v>844</v>
      </c>
    </row>
    <row r="66" spans="1:1" ht="15.75" x14ac:dyDescent="0.25">
      <c r="A66" s="175" t="s">
        <v>845</v>
      </c>
    </row>
    <row r="92" spans="1:1" ht="15.75" x14ac:dyDescent="0.25">
      <c r="A92" s="175" t="s">
        <v>846</v>
      </c>
    </row>
  </sheetData>
  <sheetProtection algorithmName="SHA-512" hashValue="t99aoMkIqRe5gdDYQlihdMrxlrUZ3TXY64zEqX+kXKkqV+SEKQ2xyHHY0hTa1NrLL+lua0OWHSvb7HHU/1amnQ==" saltValue="3itN7r3PyS5mTv/6FDBSPA==" spinCount="100000" sheet="1" objects="1" scenarios="1"/>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A3"/>
  <sheetViews>
    <sheetView workbookViewId="0">
      <selection sqref="A1:A2"/>
    </sheetView>
  </sheetViews>
  <sheetFormatPr defaultColWidth="9.140625" defaultRowHeight="15" x14ac:dyDescent="0.25"/>
  <cols>
    <col min="1" max="1" width="92.7109375" style="1" customWidth="1"/>
    <col min="2" max="16384" width="9.140625" style="1"/>
  </cols>
  <sheetData>
    <row r="1" spans="1:1" ht="36" x14ac:dyDescent="0.55000000000000004">
      <c r="A1" s="10" t="s">
        <v>760</v>
      </c>
    </row>
    <row r="2" spans="1:1" ht="18.75" x14ac:dyDescent="0.3">
      <c r="A2" s="7"/>
    </row>
    <row r="3" spans="1:1" ht="18.75" x14ac:dyDescent="0.3">
      <c r="A3" s="7"/>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AC182"/>
  <sheetViews>
    <sheetView zoomScale="93" zoomScaleNormal="93" zoomScaleSheetLayoutView="50" workbookViewId="0">
      <pane ySplit="2" topLeftCell="A3" activePane="bottomLeft" state="frozen"/>
      <selection pane="bottomLeft" sqref="A1:A2"/>
    </sheetView>
  </sheetViews>
  <sheetFormatPr defaultColWidth="49.7109375" defaultRowHeight="15" x14ac:dyDescent="0.25"/>
  <cols>
    <col min="1" max="1" width="17.28515625" style="32" customWidth="1"/>
    <col min="2" max="2" width="9.42578125" style="20" customWidth="1"/>
    <col min="3" max="3" width="5.28515625" style="20" customWidth="1"/>
    <col min="4" max="4" width="9.5703125" style="20" customWidth="1"/>
    <col min="5" max="5" width="11.5703125" style="30" customWidth="1"/>
    <col min="6" max="6" width="14.7109375" style="30" customWidth="1"/>
    <col min="7" max="7" width="29.7109375" style="20" customWidth="1"/>
    <col min="8" max="8" width="11.42578125" style="20" customWidth="1"/>
    <col min="9" max="9" width="49.7109375" style="20" customWidth="1"/>
    <col min="10" max="10" width="54.85546875" style="20" bestFit="1" customWidth="1"/>
    <col min="11" max="11" width="21.85546875" style="20" customWidth="1"/>
    <col min="12" max="12" width="17.85546875" style="31" bestFit="1" customWidth="1"/>
    <col min="13" max="13" width="23.5703125" style="25" bestFit="1" customWidth="1"/>
    <col min="14" max="14" width="25.5703125" style="25" bestFit="1" customWidth="1"/>
    <col min="15" max="15" width="21" style="25" bestFit="1" customWidth="1"/>
    <col min="16" max="16" width="18.140625" style="25" bestFit="1" customWidth="1"/>
    <col min="17" max="17" width="17.42578125" style="25" customWidth="1"/>
    <col min="18" max="18" width="15.28515625" style="25" customWidth="1"/>
    <col min="19" max="19" width="13.7109375" style="25" customWidth="1"/>
    <col min="20" max="20" width="20.42578125" style="25" customWidth="1"/>
    <col min="21" max="21" width="23.5703125" style="25" customWidth="1"/>
    <col min="22" max="22" width="74.42578125" style="20" customWidth="1"/>
    <col min="23" max="23" width="79.28515625" style="20" customWidth="1"/>
    <col min="24" max="24" width="75.7109375" style="20" customWidth="1"/>
    <col min="25" max="25" width="65.7109375" style="20" customWidth="1"/>
    <col min="26" max="26" width="11.85546875" style="20" customWidth="1"/>
    <col min="27" max="29" width="9.140625" style="21" customWidth="1"/>
    <col min="30" max="16384" width="49.7109375" style="21"/>
  </cols>
  <sheetData>
    <row r="1" spans="1:29" s="34" customFormat="1" ht="17.25" x14ac:dyDescent="0.4">
      <c r="A1" s="244" t="s">
        <v>0</v>
      </c>
      <c r="B1" s="246" t="s">
        <v>1</v>
      </c>
      <c r="C1" s="246" t="s">
        <v>2</v>
      </c>
      <c r="D1" s="246" t="s">
        <v>3</v>
      </c>
      <c r="E1" s="242" t="s">
        <v>4</v>
      </c>
      <c r="F1" s="242" t="s">
        <v>5</v>
      </c>
      <c r="G1" s="242" t="s">
        <v>6</v>
      </c>
      <c r="H1" s="242" t="s">
        <v>7</v>
      </c>
      <c r="I1" s="242" t="s">
        <v>8</v>
      </c>
      <c r="J1" s="242" t="s">
        <v>9</v>
      </c>
      <c r="K1" s="242" t="s">
        <v>10</v>
      </c>
      <c r="L1" s="242" t="s">
        <v>11</v>
      </c>
      <c r="M1" s="242" t="s">
        <v>12</v>
      </c>
      <c r="N1" s="242" t="s">
        <v>13</v>
      </c>
      <c r="O1" s="248" t="s">
        <v>14</v>
      </c>
      <c r="P1" s="248" t="s">
        <v>721</v>
      </c>
      <c r="Q1" s="248" t="s">
        <v>15</v>
      </c>
      <c r="R1" s="248"/>
      <c r="S1" s="248"/>
      <c r="T1" s="248" t="s">
        <v>16</v>
      </c>
      <c r="U1" s="248" t="s">
        <v>17</v>
      </c>
      <c r="V1" s="242" t="s">
        <v>18</v>
      </c>
      <c r="W1" s="242" t="s">
        <v>19</v>
      </c>
      <c r="X1" s="250" t="s">
        <v>20</v>
      </c>
      <c r="Y1" s="33"/>
      <c r="Z1" s="33"/>
      <c r="AA1" s="33"/>
      <c r="AB1" s="33"/>
      <c r="AC1" s="33"/>
    </row>
    <row r="2" spans="1:29" s="14" customFormat="1" x14ac:dyDescent="0.25">
      <c r="A2" s="245"/>
      <c r="B2" s="247"/>
      <c r="C2" s="247"/>
      <c r="D2" s="247"/>
      <c r="E2" s="243"/>
      <c r="F2" s="243"/>
      <c r="G2" s="243"/>
      <c r="H2" s="243"/>
      <c r="I2" s="243"/>
      <c r="J2" s="243"/>
      <c r="K2" s="243"/>
      <c r="L2" s="243"/>
      <c r="M2" s="243"/>
      <c r="N2" s="243"/>
      <c r="O2" s="249"/>
      <c r="P2" s="249"/>
      <c r="Q2" s="117">
        <v>2018</v>
      </c>
      <c r="R2" s="117">
        <v>2019</v>
      </c>
      <c r="S2" s="117">
        <v>2020</v>
      </c>
      <c r="T2" s="249"/>
      <c r="U2" s="249"/>
      <c r="V2" s="243"/>
      <c r="W2" s="243"/>
      <c r="X2" s="251"/>
      <c r="Y2" s="13"/>
      <c r="Z2" s="13"/>
      <c r="AA2" s="13"/>
      <c r="AB2" s="13"/>
      <c r="AC2" s="13"/>
    </row>
    <row r="3" spans="1:29" s="14" customFormat="1" ht="30" x14ac:dyDescent="0.25">
      <c r="A3" s="15">
        <v>0</v>
      </c>
      <c r="B3" s="16" t="s">
        <v>399</v>
      </c>
      <c r="C3" s="16" t="s">
        <v>38</v>
      </c>
      <c r="D3" s="16" t="s">
        <v>39</v>
      </c>
      <c r="E3" s="17" t="s">
        <v>40</v>
      </c>
      <c r="F3" s="16" t="s">
        <v>41</v>
      </c>
      <c r="G3" s="16" t="s">
        <v>42</v>
      </c>
      <c r="H3" s="16" t="s">
        <v>9</v>
      </c>
      <c r="I3" s="16" t="s">
        <v>371</v>
      </c>
      <c r="J3" s="16" t="s">
        <v>44</v>
      </c>
      <c r="K3" s="16" t="s">
        <v>45</v>
      </c>
      <c r="L3" s="218">
        <v>2016</v>
      </c>
      <c r="M3" s="217" t="str">
        <f>Portfolio!C10</f>
        <v>N/A</v>
      </c>
      <c r="N3" s="217" t="str">
        <f>Portfolio!C11</f>
        <v>N/A</v>
      </c>
      <c r="O3" s="215" t="str">
        <f>Portfolio!C12</f>
        <v>N/A</v>
      </c>
      <c r="P3" s="215">
        <f>Portfolio!C22</f>
        <v>7345.0078607327359</v>
      </c>
      <c r="Q3" s="215" t="s">
        <v>46</v>
      </c>
      <c r="R3" s="215" t="s">
        <v>46</v>
      </c>
      <c r="S3" s="215" t="s">
        <v>46</v>
      </c>
      <c r="T3" s="215">
        <v>366</v>
      </c>
      <c r="U3" s="215">
        <v>436</v>
      </c>
      <c r="V3" s="16" t="s">
        <v>47</v>
      </c>
      <c r="W3" s="16" t="s">
        <v>48</v>
      </c>
      <c r="X3" s="18"/>
      <c r="Y3" s="13"/>
      <c r="Z3" s="13"/>
      <c r="AA3" s="13"/>
      <c r="AB3" s="13"/>
      <c r="AC3" s="13"/>
    </row>
    <row r="4" spans="1:29" s="14" customFormat="1" ht="45" x14ac:dyDescent="0.25">
      <c r="A4" s="15">
        <v>1</v>
      </c>
      <c r="B4" s="16" t="s">
        <v>399</v>
      </c>
      <c r="C4" s="16" t="s">
        <v>49</v>
      </c>
      <c r="D4" s="16" t="s">
        <v>39</v>
      </c>
      <c r="E4" s="17" t="s">
        <v>50</v>
      </c>
      <c r="F4" s="16" t="s">
        <v>51</v>
      </c>
      <c r="G4" s="16" t="s">
        <v>52</v>
      </c>
      <c r="H4" s="16" t="s">
        <v>9</v>
      </c>
      <c r="I4" s="16" t="s">
        <v>53</v>
      </c>
      <c r="J4" s="16" t="s">
        <v>51</v>
      </c>
      <c r="K4" s="16" t="s">
        <v>45</v>
      </c>
      <c r="L4" s="218">
        <v>2016</v>
      </c>
      <c r="M4" s="217" t="str">
        <f>Portfolio!I10</f>
        <v>N/A</v>
      </c>
      <c r="N4" s="217" t="str">
        <f>Portfolio!I11</f>
        <v>N/A</v>
      </c>
      <c r="O4" s="215">
        <f>Portfolio!I12</f>
        <v>1168</v>
      </c>
      <c r="P4" s="215">
        <f>Portfolio!I22</f>
        <v>499.30913548763601</v>
      </c>
      <c r="Q4" s="215">
        <v>4655</v>
      </c>
      <c r="R4" s="215">
        <v>4588</v>
      </c>
      <c r="S4" s="215">
        <v>763</v>
      </c>
      <c r="T4" s="215">
        <v>3943.92</v>
      </c>
      <c r="U4" s="215">
        <v>2994.12</v>
      </c>
      <c r="V4" s="16" t="s">
        <v>47</v>
      </c>
      <c r="W4" s="16" t="s">
        <v>48</v>
      </c>
      <c r="X4" s="18"/>
      <c r="Y4" s="13"/>
      <c r="Z4" s="13"/>
      <c r="AA4" s="13"/>
      <c r="AB4" s="13"/>
      <c r="AC4" s="13"/>
    </row>
    <row r="5" spans="1:29" ht="45" x14ac:dyDescent="0.25">
      <c r="A5" s="15">
        <v>2</v>
      </c>
      <c r="B5" s="16" t="s">
        <v>399</v>
      </c>
      <c r="C5" s="16" t="s">
        <v>49</v>
      </c>
      <c r="D5" s="16" t="s">
        <v>39</v>
      </c>
      <c r="E5" s="17" t="s">
        <v>50</v>
      </c>
      <c r="F5" s="16" t="s">
        <v>54</v>
      </c>
      <c r="G5" s="16" t="s">
        <v>52</v>
      </c>
      <c r="H5" s="16" t="s">
        <v>9</v>
      </c>
      <c r="I5" s="19" t="s">
        <v>53</v>
      </c>
      <c r="J5" s="19" t="s">
        <v>54</v>
      </c>
      <c r="K5" s="16" t="s">
        <v>45</v>
      </c>
      <c r="L5" s="218">
        <v>2016</v>
      </c>
      <c r="M5" s="217" t="str">
        <f>Portfolio!K10</f>
        <v>N/A</v>
      </c>
      <c r="N5" s="217" t="str">
        <f>Portfolio!K11</f>
        <v>N/A</v>
      </c>
      <c r="O5" s="215">
        <f>Portfolio!K12</f>
        <v>876</v>
      </c>
      <c r="P5" s="215">
        <f>Portfolio!K22</f>
        <v>358.77702999999997</v>
      </c>
      <c r="Q5" s="215">
        <v>3259</v>
      </c>
      <c r="R5" s="215">
        <v>3202</v>
      </c>
      <c r="S5" s="215">
        <v>572</v>
      </c>
      <c r="T5" s="215">
        <v>2643.44</v>
      </c>
      <c r="U5" s="215">
        <v>2029.59</v>
      </c>
      <c r="V5" s="16" t="s">
        <v>47</v>
      </c>
      <c r="W5" s="16" t="s">
        <v>48</v>
      </c>
      <c r="X5" s="18"/>
    </row>
    <row r="6" spans="1:29" ht="45" x14ac:dyDescent="0.25">
      <c r="A6" s="22">
        <v>3</v>
      </c>
      <c r="B6" s="16" t="s">
        <v>399</v>
      </c>
      <c r="C6" s="19" t="s">
        <v>49</v>
      </c>
      <c r="D6" s="19" t="s">
        <v>39</v>
      </c>
      <c r="E6" s="23" t="s">
        <v>50</v>
      </c>
      <c r="F6" s="19" t="s">
        <v>55</v>
      </c>
      <c r="G6" s="19" t="s">
        <v>52</v>
      </c>
      <c r="H6" s="19" t="s">
        <v>9</v>
      </c>
      <c r="I6" s="19" t="s">
        <v>53</v>
      </c>
      <c r="J6" s="19" t="s">
        <v>55</v>
      </c>
      <c r="K6" s="19" t="s">
        <v>45</v>
      </c>
      <c r="L6" s="218">
        <v>2016</v>
      </c>
      <c r="M6" s="217" t="str">
        <f>Portfolio!M10</f>
        <v>N/A</v>
      </c>
      <c r="N6" s="217" t="str">
        <f>Portfolio!M11</f>
        <v>N/A</v>
      </c>
      <c r="O6" s="215">
        <f>Portfolio!M12</f>
        <v>3939665</v>
      </c>
      <c r="P6" s="215">
        <f>Portfolio!M22</f>
        <v>17400423.825600185</v>
      </c>
      <c r="Q6" s="215">
        <v>32418313</v>
      </c>
      <c r="R6" s="215">
        <v>35120467</v>
      </c>
      <c r="S6" s="215">
        <v>5684062</v>
      </c>
      <c r="T6" s="215">
        <v>40915050.329999998</v>
      </c>
      <c r="U6" s="215">
        <v>30214123.559999999</v>
      </c>
      <c r="V6" s="19" t="s">
        <v>47</v>
      </c>
      <c r="W6" s="19" t="s">
        <v>48</v>
      </c>
      <c r="X6" s="24"/>
    </row>
    <row r="7" spans="1:29" ht="45" x14ac:dyDescent="0.25">
      <c r="A7" s="22">
        <v>4</v>
      </c>
      <c r="B7" s="16" t="s">
        <v>399</v>
      </c>
      <c r="C7" s="19" t="s">
        <v>49</v>
      </c>
      <c r="D7" s="19" t="s">
        <v>39</v>
      </c>
      <c r="E7" s="23" t="s">
        <v>50</v>
      </c>
      <c r="F7" s="19" t="s">
        <v>56</v>
      </c>
      <c r="G7" s="19" t="s">
        <v>52</v>
      </c>
      <c r="H7" s="19" t="s">
        <v>9</v>
      </c>
      <c r="I7" s="19" t="s">
        <v>53</v>
      </c>
      <c r="J7" s="19" t="s">
        <v>56</v>
      </c>
      <c r="K7" s="19" t="s">
        <v>45</v>
      </c>
      <c r="L7" s="218">
        <v>2016</v>
      </c>
      <c r="M7" s="217" t="str">
        <f>Portfolio!O10</f>
        <v>N/A</v>
      </c>
      <c r="N7" s="217" t="str">
        <f>Portfolio!O11</f>
        <v>N/A</v>
      </c>
      <c r="O7" s="215">
        <f>Portfolio!O12</f>
        <v>2954749</v>
      </c>
      <c r="P7" s="215">
        <f>Portfolio!O22</f>
        <v>11063618.411500001</v>
      </c>
      <c r="Q7" s="215">
        <v>23730356</v>
      </c>
      <c r="R7" s="215">
        <v>25739470</v>
      </c>
      <c r="S7" s="215">
        <v>4263047</v>
      </c>
      <c r="T7" s="215">
        <v>27185974.469999999</v>
      </c>
      <c r="U7" s="215">
        <v>20260592.670000002</v>
      </c>
      <c r="V7" s="19" t="s">
        <v>47</v>
      </c>
      <c r="W7" s="19" t="s">
        <v>48</v>
      </c>
      <c r="X7" s="24"/>
    </row>
    <row r="8" spans="1:29" ht="45" x14ac:dyDescent="0.25">
      <c r="A8" s="22">
        <v>5</v>
      </c>
      <c r="B8" s="16" t="s">
        <v>399</v>
      </c>
      <c r="C8" s="19" t="s">
        <v>49</v>
      </c>
      <c r="D8" s="19" t="s">
        <v>39</v>
      </c>
      <c r="E8" s="23" t="s">
        <v>50</v>
      </c>
      <c r="F8" s="19" t="s">
        <v>57</v>
      </c>
      <c r="G8" s="19" t="s">
        <v>52</v>
      </c>
      <c r="H8" s="19" t="s">
        <v>9</v>
      </c>
      <c r="I8" s="19" t="s">
        <v>53</v>
      </c>
      <c r="J8" s="19" t="s">
        <v>57</v>
      </c>
      <c r="K8" s="19" t="s">
        <v>45</v>
      </c>
      <c r="L8" s="218">
        <v>2016</v>
      </c>
      <c r="M8" s="217" t="str">
        <f>Portfolio!Q10</f>
        <v>N/A</v>
      </c>
      <c r="N8" s="217" t="str">
        <f>Portfolio!Q11</f>
        <v>N/A</v>
      </c>
      <c r="O8" s="215">
        <f>Portfolio!Q12</f>
        <v>0</v>
      </c>
      <c r="P8" s="215">
        <f>Portfolio!Q22</f>
        <v>74208.906302467934</v>
      </c>
      <c r="Q8" s="215" t="s">
        <v>122</v>
      </c>
      <c r="R8" s="215" t="s">
        <v>122</v>
      </c>
      <c r="S8" s="215" t="s">
        <v>122</v>
      </c>
      <c r="T8" s="215" t="s">
        <v>122</v>
      </c>
      <c r="U8" s="215" t="s">
        <v>122</v>
      </c>
      <c r="V8" s="19" t="s">
        <v>47</v>
      </c>
      <c r="W8" s="19" t="s">
        <v>48</v>
      </c>
      <c r="X8" s="24"/>
    </row>
    <row r="9" spans="1:29" ht="45" x14ac:dyDescent="0.25">
      <c r="A9" s="22">
        <v>6</v>
      </c>
      <c r="B9" s="16" t="s">
        <v>399</v>
      </c>
      <c r="C9" s="19" t="s">
        <v>49</v>
      </c>
      <c r="D9" s="19" t="s">
        <v>39</v>
      </c>
      <c r="E9" s="23" t="s">
        <v>50</v>
      </c>
      <c r="F9" s="19" t="s">
        <v>58</v>
      </c>
      <c r="G9" s="19" t="s">
        <v>52</v>
      </c>
      <c r="H9" s="19" t="s">
        <v>9</v>
      </c>
      <c r="I9" s="19" t="s">
        <v>53</v>
      </c>
      <c r="J9" s="19" t="s">
        <v>58</v>
      </c>
      <c r="K9" s="19" t="s">
        <v>45</v>
      </c>
      <c r="L9" s="218">
        <v>2016</v>
      </c>
      <c r="M9" s="217" t="str">
        <f>Portfolio!S10</f>
        <v>N/A</v>
      </c>
      <c r="N9" s="217" t="str">
        <f>Portfolio!S11</f>
        <v>N/A</v>
      </c>
      <c r="O9" s="215">
        <f>Portfolio!S12</f>
        <v>0</v>
      </c>
      <c r="P9" s="215">
        <f>Portfolio!S22</f>
        <v>54364.290000000008</v>
      </c>
      <c r="Q9" s="215" t="s">
        <v>122</v>
      </c>
      <c r="R9" s="215" t="s">
        <v>122</v>
      </c>
      <c r="S9" s="215" t="s">
        <v>122</v>
      </c>
      <c r="T9" s="215" t="s">
        <v>122</v>
      </c>
      <c r="U9" s="215" t="s">
        <v>122</v>
      </c>
      <c r="V9" s="19" t="s">
        <v>47</v>
      </c>
      <c r="W9" s="19" t="s">
        <v>48</v>
      </c>
      <c r="X9" s="24"/>
    </row>
    <row r="10" spans="1:29" ht="45" x14ac:dyDescent="0.25">
      <c r="A10" s="22">
        <v>7</v>
      </c>
      <c r="B10" s="16" t="s">
        <v>399</v>
      </c>
      <c r="C10" s="19" t="s">
        <v>49</v>
      </c>
      <c r="D10" s="19" t="s">
        <v>39</v>
      </c>
      <c r="E10" s="23" t="s">
        <v>50</v>
      </c>
      <c r="F10" s="19" t="s">
        <v>59</v>
      </c>
      <c r="G10" s="19" t="s">
        <v>52</v>
      </c>
      <c r="H10" s="19" t="s">
        <v>9</v>
      </c>
      <c r="I10" s="19" t="s">
        <v>53</v>
      </c>
      <c r="J10" s="19" t="s">
        <v>59</v>
      </c>
      <c r="K10" s="19" t="s">
        <v>45</v>
      </c>
      <c r="L10" s="218">
        <v>2016</v>
      </c>
      <c r="M10" s="215" t="str">
        <f>Portfolio!Y10</f>
        <v>N/A</v>
      </c>
      <c r="N10" s="215" t="str">
        <f>Portfolio!Y11</f>
        <v>N/A</v>
      </c>
      <c r="O10" s="215">
        <f>Portfolio!Y12</f>
        <v>859036</v>
      </c>
      <c r="P10" s="215">
        <f>Portfolio!Y22</f>
        <v>6495.3414900000007</v>
      </c>
      <c r="Q10" s="215">
        <v>814572</v>
      </c>
      <c r="R10" s="215">
        <v>1001374</v>
      </c>
      <c r="S10" s="215">
        <v>964014</v>
      </c>
      <c r="T10" s="215">
        <v>1423118.21</v>
      </c>
      <c r="U10" s="215">
        <v>1341911.7</v>
      </c>
      <c r="V10" s="19" t="s">
        <v>47</v>
      </c>
      <c r="W10" s="19" t="s">
        <v>48</v>
      </c>
      <c r="X10" s="24"/>
    </row>
    <row r="11" spans="1:29" ht="45" x14ac:dyDescent="0.25">
      <c r="A11" s="22">
        <v>8</v>
      </c>
      <c r="B11" s="16" t="s">
        <v>399</v>
      </c>
      <c r="C11" s="19" t="s">
        <v>49</v>
      </c>
      <c r="D11" s="19" t="s">
        <v>39</v>
      </c>
      <c r="E11" s="23" t="s">
        <v>50</v>
      </c>
      <c r="F11" s="19" t="s">
        <v>60</v>
      </c>
      <c r="G11" s="19" t="s">
        <v>52</v>
      </c>
      <c r="H11" s="19" t="s">
        <v>9</v>
      </c>
      <c r="I11" s="19" t="s">
        <v>53</v>
      </c>
      <c r="J11" s="19" t="s">
        <v>60</v>
      </c>
      <c r="K11" s="19" t="s">
        <v>45</v>
      </c>
      <c r="L11" s="218">
        <v>2016</v>
      </c>
      <c r="M11" s="215" t="str">
        <f>Portfolio!AA10</f>
        <v>N/A</v>
      </c>
      <c r="N11" s="215" t="str">
        <f>Portfolio!AA11</f>
        <v>N/A</v>
      </c>
      <c r="O11" s="215">
        <f>Portfolio!AA12</f>
        <v>644277</v>
      </c>
      <c r="P11" s="215">
        <f>Portfolio!AA22</f>
        <v>4584.8126560000001</v>
      </c>
      <c r="Q11" s="215">
        <v>608519</v>
      </c>
      <c r="R11" s="215">
        <v>748547</v>
      </c>
      <c r="S11" s="215">
        <v>723010</v>
      </c>
      <c r="T11" s="215">
        <v>962338.66</v>
      </c>
      <c r="U11" s="215">
        <v>934433.77</v>
      </c>
      <c r="V11" s="19" t="s">
        <v>47</v>
      </c>
      <c r="W11" s="19" t="s">
        <v>48</v>
      </c>
      <c r="X11" s="24"/>
    </row>
    <row r="12" spans="1:29" ht="45" x14ac:dyDescent="0.25">
      <c r="A12" s="22">
        <v>9</v>
      </c>
      <c r="B12" s="16" t="s">
        <v>399</v>
      </c>
      <c r="C12" s="19" t="s">
        <v>49</v>
      </c>
      <c r="D12" s="19" t="s">
        <v>39</v>
      </c>
      <c r="E12" s="23" t="s">
        <v>50</v>
      </c>
      <c r="F12" s="19" t="s">
        <v>61</v>
      </c>
      <c r="G12" s="19" t="s">
        <v>52</v>
      </c>
      <c r="H12" s="19" t="s">
        <v>9</v>
      </c>
      <c r="I12" s="19" t="s">
        <v>53</v>
      </c>
      <c r="J12" s="19" t="s">
        <v>61</v>
      </c>
      <c r="K12" s="19" t="s">
        <v>45</v>
      </c>
      <c r="L12" s="218">
        <v>2016</v>
      </c>
      <c r="M12" s="215" t="str">
        <f>Portfolio!AC10</f>
        <v>N/A</v>
      </c>
      <c r="N12" s="215" t="str">
        <f>Portfolio!AC11</f>
        <v>N/A</v>
      </c>
      <c r="O12" s="215">
        <f>Portfolio!AC12</f>
        <v>23598508</v>
      </c>
      <c r="P12" s="215">
        <f>Portfolio!AC22</f>
        <v>104511235.419</v>
      </c>
      <c r="Q12" s="215">
        <v>315557235</v>
      </c>
      <c r="R12" s="215">
        <v>335428671</v>
      </c>
      <c r="S12" s="215">
        <v>34104373</v>
      </c>
      <c r="T12" s="215">
        <v>245487795.78</v>
      </c>
      <c r="U12" s="215">
        <v>181284741.37</v>
      </c>
      <c r="V12" s="19" t="s">
        <v>47</v>
      </c>
      <c r="W12" s="19" t="s">
        <v>48</v>
      </c>
      <c r="X12" s="24"/>
    </row>
    <row r="13" spans="1:29" ht="45" x14ac:dyDescent="0.25">
      <c r="A13" s="22">
        <v>10</v>
      </c>
      <c r="B13" s="16" t="s">
        <v>399</v>
      </c>
      <c r="C13" s="19" t="s">
        <v>49</v>
      </c>
      <c r="D13" s="19" t="s">
        <v>39</v>
      </c>
      <c r="E13" s="23" t="s">
        <v>50</v>
      </c>
      <c r="F13" s="19" t="s">
        <v>62</v>
      </c>
      <c r="G13" s="19" t="s">
        <v>52</v>
      </c>
      <c r="H13" s="19" t="s">
        <v>9</v>
      </c>
      <c r="I13" s="19" t="s">
        <v>53</v>
      </c>
      <c r="J13" s="19" t="s">
        <v>62</v>
      </c>
      <c r="K13" s="19" t="s">
        <v>45</v>
      </c>
      <c r="L13" s="218">
        <v>2016</v>
      </c>
      <c r="M13" s="215" t="str">
        <f>Portfolio!AE10</f>
        <v>N/A</v>
      </c>
      <c r="N13" s="215" t="str">
        <f>Portfolio!AE11</f>
        <v>N/A</v>
      </c>
      <c r="O13" s="215">
        <f>Portfolio!AE12</f>
        <v>17698881</v>
      </c>
      <c r="P13" s="215">
        <f>Portfolio!AE22</f>
        <v>70848337.957049996</v>
      </c>
      <c r="Q13" s="215">
        <v>232594264</v>
      </c>
      <c r="R13" s="215">
        <v>247375631</v>
      </c>
      <c r="S13" s="215">
        <v>25578280</v>
      </c>
      <c r="T13" s="215">
        <v>163115846.83000001</v>
      </c>
      <c r="U13" s="215">
        <v>121563556.02</v>
      </c>
      <c r="V13" s="19" t="s">
        <v>47</v>
      </c>
      <c r="W13" s="19" t="s">
        <v>48</v>
      </c>
      <c r="X13" s="24"/>
    </row>
    <row r="14" spans="1:29" ht="45" x14ac:dyDescent="0.25">
      <c r="A14" s="22">
        <v>11</v>
      </c>
      <c r="B14" s="16" t="s">
        <v>399</v>
      </c>
      <c r="C14" s="19" t="s">
        <v>49</v>
      </c>
      <c r="D14" s="19" t="s">
        <v>39</v>
      </c>
      <c r="E14" s="23" t="s">
        <v>50</v>
      </c>
      <c r="F14" s="19" t="s">
        <v>63</v>
      </c>
      <c r="G14" s="19" t="s">
        <v>52</v>
      </c>
      <c r="H14" s="19" t="s">
        <v>9</v>
      </c>
      <c r="I14" s="19" t="s">
        <v>53</v>
      </c>
      <c r="J14" s="19" t="s">
        <v>63</v>
      </c>
      <c r="K14" s="19" t="s">
        <v>45</v>
      </c>
      <c r="L14" s="218">
        <v>2016</v>
      </c>
      <c r="M14" s="215" t="str">
        <f>Portfolio!AG10</f>
        <v>N/A</v>
      </c>
      <c r="N14" s="215" t="str">
        <f>Portfolio!AG11</f>
        <v>N/A</v>
      </c>
      <c r="O14" s="215">
        <f>Portfolio!AG12</f>
        <v>0</v>
      </c>
      <c r="P14" s="215">
        <f>Portfolio!AG22</f>
        <v>870756.56600000011</v>
      </c>
      <c r="Q14" s="215" t="s">
        <v>122</v>
      </c>
      <c r="R14" s="215" t="s">
        <v>122</v>
      </c>
      <c r="S14" s="215" t="s">
        <v>122</v>
      </c>
      <c r="T14" s="215" t="s">
        <v>122</v>
      </c>
      <c r="U14" s="215" t="s">
        <v>122</v>
      </c>
      <c r="V14" s="19" t="s">
        <v>47</v>
      </c>
      <c r="W14" s="19" t="s">
        <v>48</v>
      </c>
      <c r="X14" s="24"/>
    </row>
    <row r="15" spans="1:29" ht="45" x14ac:dyDescent="0.25">
      <c r="A15" s="22">
        <v>12</v>
      </c>
      <c r="B15" s="16" t="s">
        <v>399</v>
      </c>
      <c r="C15" s="19" t="s">
        <v>49</v>
      </c>
      <c r="D15" s="19" t="s">
        <v>39</v>
      </c>
      <c r="E15" s="23" t="s">
        <v>50</v>
      </c>
      <c r="F15" s="19" t="s">
        <v>64</v>
      </c>
      <c r="G15" s="19" t="s">
        <v>52</v>
      </c>
      <c r="H15" s="19" t="s">
        <v>9</v>
      </c>
      <c r="I15" s="19" t="s">
        <v>53</v>
      </c>
      <c r="J15" s="19" t="s">
        <v>64</v>
      </c>
      <c r="K15" s="19" t="s">
        <v>45</v>
      </c>
      <c r="L15" s="218">
        <v>2016</v>
      </c>
      <c r="M15" s="215" t="str">
        <f>Portfolio!AI10</f>
        <v>N/A</v>
      </c>
      <c r="N15" s="215" t="str">
        <f>Portfolio!AI11</f>
        <v>N/A</v>
      </c>
      <c r="O15" s="215">
        <f>Portfolio!AI12</f>
        <v>0</v>
      </c>
      <c r="P15" s="215">
        <f>Portfolio!AI22</f>
        <v>703885.11119999993</v>
      </c>
      <c r="Q15" s="215" t="s">
        <v>122</v>
      </c>
      <c r="R15" s="215" t="s">
        <v>122</v>
      </c>
      <c r="S15" s="215" t="s">
        <v>122</v>
      </c>
      <c r="T15" s="215" t="s">
        <v>122</v>
      </c>
      <c r="U15" s="215" t="s">
        <v>122</v>
      </c>
      <c r="V15" s="19" t="s">
        <v>47</v>
      </c>
      <c r="W15" s="19" t="s">
        <v>48</v>
      </c>
      <c r="X15" s="24"/>
    </row>
    <row r="16" spans="1:29" ht="45" x14ac:dyDescent="0.25">
      <c r="A16" s="22">
        <v>13</v>
      </c>
      <c r="B16" s="16" t="s">
        <v>399</v>
      </c>
      <c r="C16" s="19" t="s">
        <v>49</v>
      </c>
      <c r="D16" s="19" t="s">
        <v>65</v>
      </c>
      <c r="E16" s="23" t="s">
        <v>66</v>
      </c>
      <c r="F16" s="19" t="s">
        <v>51</v>
      </c>
      <c r="G16" s="19" t="s">
        <v>67</v>
      </c>
      <c r="H16" s="19" t="s">
        <v>9</v>
      </c>
      <c r="I16" s="19" t="s">
        <v>68</v>
      </c>
      <c r="J16" s="19" t="s">
        <v>69</v>
      </c>
      <c r="K16" s="19" t="s">
        <v>45</v>
      </c>
      <c r="L16" s="218">
        <v>2016</v>
      </c>
      <c r="M16" s="215" t="str">
        <f>Portfolio!AO10</f>
        <v>N/A</v>
      </c>
      <c r="N16" s="215" t="str">
        <f>Portfolio!AO11</f>
        <v>N/A</v>
      </c>
      <c r="O16" s="215">
        <f>Portfolio!AO12</f>
        <v>445</v>
      </c>
      <c r="P16" s="215">
        <f>Portfolio!AO22</f>
        <v>43.956200000000003</v>
      </c>
      <c r="Q16" s="215">
        <v>346</v>
      </c>
      <c r="R16" s="215">
        <v>247</v>
      </c>
      <c r="S16" s="215">
        <v>252</v>
      </c>
      <c r="T16" s="215">
        <v>262</v>
      </c>
      <c r="U16" s="215">
        <v>276</v>
      </c>
      <c r="V16" s="19" t="s">
        <v>70</v>
      </c>
      <c r="W16" s="19" t="s">
        <v>71</v>
      </c>
      <c r="X16" s="24"/>
    </row>
    <row r="17" spans="1:24" ht="45" x14ac:dyDescent="0.25">
      <c r="A17" s="22">
        <v>14</v>
      </c>
      <c r="B17" s="16" t="s">
        <v>399</v>
      </c>
      <c r="C17" s="19" t="s">
        <v>49</v>
      </c>
      <c r="D17" s="19" t="s">
        <v>65</v>
      </c>
      <c r="E17" s="23" t="s">
        <v>66</v>
      </c>
      <c r="F17" s="19" t="s">
        <v>54</v>
      </c>
      <c r="G17" s="19" t="s">
        <v>67</v>
      </c>
      <c r="H17" s="19" t="s">
        <v>9</v>
      </c>
      <c r="I17" s="19" t="s">
        <v>68</v>
      </c>
      <c r="J17" s="19" t="s">
        <v>72</v>
      </c>
      <c r="K17" s="19" t="s">
        <v>45</v>
      </c>
      <c r="L17" s="218">
        <v>2016</v>
      </c>
      <c r="M17" s="215" t="str">
        <f>Portfolio!AQ10</f>
        <v>N/A</v>
      </c>
      <c r="N17" s="215" t="str">
        <f>Portfolio!AQ11</f>
        <v>N/A</v>
      </c>
      <c r="O17" s="215">
        <f>Portfolio!AQ12</f>
        <v>334</v>
      </c>
      <c r="P17" s="215">
        <f>Portfolio!AQ22</f>
        <v>39.560580000000002</v>
      </c>
      <c r="Q17" s="215">
        <v>259</v>
      </c>
      <c r="R17" s="215">
        <v>185</v>
      </c>
      <c r="S17" s="215">
        <v>189</v>
      </c>
      <c r="T17" s="215">
        <v>197</v>
      </c>
      <c r="U17" s="215">
        <v>207</v>
      </c>
      <c r="V17" s="19" t="s">
        <v>70</v>
      </c>
      <c r="W17" s="19" t="s">
        <v>71</v>
      </c>
      <c r="X17" s="24"/>
    </row>
    <row r="18" spans="1:24" ht="45" x14ac:dyDescent="0.25">
      <c r="A18" s="22">
        <v>15</v>
      </c>
      <c r="B18" s="16" t="s">
        <v>399</v>
      </c>
      <c r="C18" s="19" t="s">
        <v>49</v>
      </c>
      <c r="D18" s="19" t="s">
        <v>65</v>
      </c>
      <c r="E18" s="23" t="s">
        <v>66</v>
      </c>
      <c r="F18" s="19" t="s">
        <v>55</v>
      </c>
      <c r="G18" s="19" t="s">
        <v>67</v>
      </c>
      <c r="H18" s="19" t="s">
        <v>9</v>
      </c>
      <c r="I18" s="19" t="s">
        <v>68</v>
      </c>
      <c r="J18" s="19" t="s">
        <v>73</v>
      </c>
      <c r="K18" s="19" t="s">
        <v>45</v>
      </c>
      <c r="L18" s="218">
        <v>2016</v>
      </c>
      <c r="M18" s="215" t="str">
        <f>Portfolio!AS10</f>
        <v>N/A</v>
      </c>
      <c r="N18" s="215" t="str">
        <f>Portfolio!AS11</f>
        <v>N/A</v>
      </c>
      <c r="O18" s="215">
        <f>Portfolio!AS12</f>
        <v>1335081</v>
      </c>
      <c r="P18" s="215">
        <f>Portfolio!AS22</f>
        <v>752696.81</v>
      </c>
      <c r="Q18" s="215">
        <v>1255001</v>
      </c>
      <c r="R18" s="215">
        <v>1840706</v>
      </c>
      <c r="S18" s="215">
        <v>1877404</v>
      </c>
      <c r="T18" s="215">
        <v>1953560</v>
      </c>
      <c r="U18" s="215">
        <v>2052480</v>
      </c>
      <c r="V18" s="19" t="s">
        <v>70</v>
      </c>
      <c r="W18" s="19" t="s">
        <v>71</v>
      </c>
      <c r="X18" s="24"/>
    </row>
    <row r="19" spans="1:24" ht="45" x14ac:dyDescent="0.25">
      <c r="A19" s="22">
        <v>16</v>
      </c>
      <c r="B19" s="16" t="s">
        <v>399</v>
      </c>
      <c r="C19" s="19" t="s">
        <v>49</v>
      </c>
      <c r="D19" s="19" t="s">
        <v>65</v>
      </c>
      <c r="E19" s="23" t="s">
        <v>66</v>
      </c>
      <c r="F19" s="19" t="s">
        <v>56</v>
      </c>
      <c r="G19" s="19" t="s">
        <v>67</v>
      </c>
      <c r="H19" s="19" t="s">
        <v>9</v>
      </c>
      <c r="I19" s="19" t="s">
        <v>68</v>
      </c>
      <c r="J19" s="19" t="s">
        <v>74</v>
      </c>
      <c r="K19" s="19" t="s">
        <v>45</v>
      </c>
      <c r="L19" s="218">
        <v>2016</v>
      </c>
      <c r="M19" s="215" t="str">
        <f>Portfolio!AU10</f>
        <v>N/A</v>
      </c>
      <c r="N19" s="215" t="str">
        <f>Portfolio!AU11</f>
        <v>N/A</v>
      </c>
      <c r="O19" s="215">
        <f>Portfolio!AU12</f>
        <v>1001311</v>
      </c>
      <c r="P19" s="215">
        <f>Portfolio!AU22</f>
        <v>677427.12900000007</v>
      </c>
      <c r="Q19" s="215">
        <v>941250</v>
      </c>
      <c r="R19" s="215">
        <v>1380529</v>
      </c>
      <c r="S19" s="215">
        <v>1408053</v>
      </c>
      <c r="T19" s="215">
        <v>1465170</v>
      </c>
      <c r="U19" s="215">
        <v>1539360</v>
      </c>
      <c r="V19" s="19" t="s">
        <v>70</v>
      </c>
      <c r="W19" s="19" t="s">
        <v>71</v>
      </c>
      <c r="X19" s="24"/>
    </row>
    <row r="20" spans="1:24" ht="45" x14ac:dyDescent="0.25">
      <c r="A20" s="22">
        <v>17</v>
      </c>
      <c r="B20" s="16" t="s">
        <v>399</v>
      </c>
      <c r="C20" s="19" t="s">
        <v>49</v>
      </c>
      <c r="D20" s="19" t="s">
        <v>65</v>
      </c>
      <c r="E20" s="23" t="s">
        <v>66</v>
      </c>
      <c r="F20" s="19" t="s">
        <v>57</v>
      </c>
      <c r="G20" s="19" t="s">
        <v>67</v>
      </c>
      <c r="H20" s="19" t="s">
        <v>9</v>
      </c>
      <c r="I20" s="19" t="s">
        <v>68</v>
      </c>
      <c r="J20" s="19" t="s">
        <v>75</v>
      </c>
      <c r="K20" s="19" t="s">
        <v>45</v>
      </c>
      <c r="L20" s="218">
        <v>2016</v>
      </c>
      <c r="M20" s="215" t="str">
        <f>Portfolio!AW10</f>
        <v>N/A</v>
      </c>
      <c r="N20" s="215" t="str">
        <f>Portfolio!AW11</f>
        <v>N/A</v>
      </c>
      <c r="O20" s="215">
        <f>Portfolio!AW12</f>
        <v>0</v>
      </c>
      <c r="P20" s="215">
        <f>Portfolio!AW22</f>
        <v>29229.100000000006</v>
      </c>
      <c r="Q20" s="215" t="s">
        <v>122</v>
      </c>
      <c r="R20" s="215" t="s">
        <v>122</v>
      </c>
      <c r="S20" s="215" t="s">
        <v>122</v>
      </c>
      <c r="T20" s="215" t="s">
        <v>122</v>
      </c>
      <c r="U20" s="215" t="s">
        <v>122</v>
      </c>
      <c r="V20" s="19" t="s">
        <v>70</v>
      </c>
      <c r="W20" s="19" t="s">
        <v>71</v>
      </c>
      <c r="X20" s="24"/>
    </row>
    <row r="21" spans="1:24" ht="45" x14ac:dyDescent="0.25">
      <c r="A21" s="22">
        <v>18</v>
      </c>
      <c r="B21" s="16" t="s">
        <v>399</v>
      </c>
      <c r="C21" s="19" t="s">
        <v>49</v>
      </c>
      <c r="D21" s="19" t="s">
        <v>65</v>
      </c>
      <c r="E21" s="23" t="s">
        <v>66</v>
      </c>
      <c r="F21" s="19" t="s">
        <v>58</v>
      </c>
      <c r="G21" s="19" t="s">
        <v>67</v>
      </c>
      <c r="H21" s="19" t="s">
        <v>9</v>
      </c>
      <c r="I21" s="19" t="s">
        <v>68</v>
      </c>
      <c r="J21" s="19" t="s">
        <v>76</v>
      </c>
      <c r="K21" s="19" t="s">
        <v>45</v>
      </c>
      <c r="L21" s="218">
        <v>2016</v>
      </c>
      <c r="M21" s="215" t="str">
        <f>Portfolio!AY10</f>
        <v>N/A</v>
      </c>
      <c r="N21" s="215" t="str">
        <f>Portfolio!AY11</f>
        <v>N/A</v>
      </c>
      <c r="O21" s="215">
        <f>Portfolio!AY12</f>
        <v>0</v>
      </c>
      <c r="P21" s="215">
        <f>Portfolio!AY22</f>
        <v>26306.19</v>
      </c>
      <c r="Q21" s="215" t="s">
        <v>122</v>
      </c>
      <c r="R21" s="215" t="s">
        <v>122</v>
      </c>
      <c r="S21" s="215" t="s">
        <v>122</v>
      </c>
      <c r="T21" s="215" t="s">
        <v>122</v>
      </c>
      <c r="U21" s="215" t="s">
        <v>122</v>
      </c>
      <c r="V21" s="19" t="s">
        <v>70</v>
      </c>
      <c r="W21" s="19" t="s">
        <v>71</v>
      </c>
      <c r="X21" s="24"/>
    </row>
    <row r="22" spans="1:24" ht="45" x14ac:dyDescent="0.25">
      <c r="A22" s="22">
        <v>19</v>
      </c>
      <c r="B22" s="16" t="s">
        <v>399</v>
      </c>
      <c r="C22" s="19" t="s">
        <v>49</v>
      </c>
      <c r="D22" s="19" t="s">
        <v>65</v>
      </c>
      <c r="E22" s="23" t="s">
        <v>66</v>
      </c>
      <c r="F22" s="19" t="s">
        <v>59</v>
      </c>
      <c r="G22" s="19" t="s">
        <v>67</v>
      </c>
      <c r="H22" s="19" t="s">
        <v>9</v>
      </c>
      <c r="I22" s="19" t="s">
        <v>68</v>
      </c>
      <c r="J22" s="19" t="s">
        <v>77</v>
      </c>
      <c r="K22" s="19" t="s">
        <v>45</v>
      </c>
      <c r="L22" s="218">
        <v>2016</v>
      </c>
      <c r="M22" s="215" t="str">
        <f>Portfolio!BE10</f>
        <v>N/A</v>
      </c>
      <c r="N22" s="215" t="str">
        <f>Portfolio!BE11</f>
        <v>N/A</v>
      </c>
      <c r="O22" s="215">
        <f>Portfolio!BE12</f>
        <v>305831</v>
      </c>
      <c r="P22" s="215">
        <f>Portfolio!BE22</f>
        <v>782.17742000000021</v>
      </c>
      <c r="Q22" s="215">
        <v>265746</v>
      </c>
      <c r="R22" s="215">
        <v>312183</v>
      </c>
      <c r="S22" s="215">
        <v>318407</v>
      </c>
      <c r="T22" s="215">
        <v>331323</v>
      </c>
      <c r="U22" s="215">
        <v>348099</v>
      </c>
      <c r="V22" s="19" t="s">
        <v>70</v>
      </c>
      <c r="W22" s="19" t="s">
        <v>71</v>
      </c>
      <c r="X22" s="24"/>
    </row>
    <row r="23" spans="1:24" ht="45" x14ac:dyDescent="0.25">
      <c r="A23" s="22">
        <v>20</v>
      </c>
      <c r="B23" s="16" t="s">
        <v>399</v>
      </c>
      <c r="C23" s="19" t="s">
        <v>49</v>
      </c>
      <c r="D23" s="19" t="s">
        <v>65</v>
      </c>
      <c r="E23" s="23" t="s">
        <v>66</v>
      </c>
      <c r="F23" s="19" t="s">
        <v>60</v>
      </c>
      <c r="G23" s="19" t="s">
        <v>67</v>
      </c>
      <c r="H23" s="19" t="s">
        <v>9</v>
      </c>
      <c r="I23" s="19" t="s">
        <v>68</v>
      </c>
      <c r="J23" s="19" t="s">
        <v>78</v>
      </c>
      <c r="K23" s="19" t="s">
        <v>45</v>
      </c>
      <c r="L23" s="218">
        <v>2016</v>
      </c>
      <c r="M23" s="215" t="str">
        <f>Portfolio!BG10</f>
        <v>N/A</v>
      </c>
      <c r="N23" s="215" t="str">
        <f>Portfolio!BG11</f>
        <v>N/A</v>
      </c>
      <c r="O23" s="215">
        <f>Portfolio!BG12</f>
        <v>229373</v>
      </c>
      <c r="P23" s="215">
        <f>Portfolio!BG22</f>
        <v>664.85080700000026</v>
      </c>
      <c r="Q23" s="215">
        <v>199310</v>
      </c>
      <c r="R23" s="215">
        <v>234137</v>
      </c>
      <c r="S23" s="215">
        <v>238805</v>
      </c>
      <c r="T23" s="215">
        <v>248492</v>
      </c>
      <c r="U23" s="215">
        <v>261074</v>
      </c>
      <c r="V23" s="19" t="s">
        <v>70</v>
      </c>
      <c r="W23" s="19" t="s">
        <v>71</v>
      </c>
      <c r="X23" s="24"/>
    </row>
    <row r="24" spans="1:24" ht="45" x14ac:dyDescent="0.25">
      <c r="A24" s="22">
        <v>21</v>
      </c>
      <c r="B24" s="16" t="s">
        <v>399</v>
      </c>
      <c r="C24" s="19" t="s">
        <v>49</v>
      </c>
      <c r="D24" s="19" t="s">
        <v>65</v>
      </c>
      <c r="E24" s="23" t="s">
        <v>66</v>
      </c>
      <c r="F24" s="19" t="s">
        <v>61</v>
      </c>
      <c r="G24" s="19" t="s">
        <v>67</v>
      </c>
      <c r="H24" s="19" t="s">
        <v>9</v>
      </c>
      <c r="I24" s="19" t="s">
        <v>68</v>
      </c>
      <c r="J24" s="19" t="s">
        <v>79</v>
      </c>
      <c r="K24" s="19" t="s">
        <v>45</v>
      </c>
      <c r="L24" s="218">
        <v>2016</v>
      </c>
      <c r="M24" s="215" t="str">
        <f>Portfolio!BI10</f>
        <v>N/A</v>
      </c>
      <c r="N24" s="215" t="str">
        <f>Portfolio!BI11</f>
        <v>N/A</v>
      </c>
      <c r="O24" s="215">
        <f>Portfolio!BI12</f>
        <v>7994064</v>
      </c>
      <c r="P24" s="215">
        <f>Portfolio!BI22</f>
        <v>9704610.102</v>
      </c>
      <c r="Q24" s="215">
        <v>7519061</v>
      </c>
      <c r="R24" s="215">
        <v>11044236</v>
      </c>
      <c r="S24" s="215">
        <v>11264425</v>
      </c>
      <c r="T24" s="215">
        <v>11721359</v>
      </c>
      <c r="U24" s="215">
        <v>12314877</v>
      </c>
      <c r="V24" s="19" t="s">
        <v>70</v>
      </c>
      <c r="W24" s="19" t="s">
        <v>71</v>
      </c>
      <c r="X24" s="24"/>
    </row>
    <row r="25" spans="1:24" ht="45" x14ac:dyDescent="0.25">
      <c r="A25" s="22">
        <v>22</v>
      </c>
      <c r="B25" s="16" t="s">
        <v>399</v>
      </c>
      <c r="C25" s="19" t="s">
        <v>49</v>
      </c>
      <c r="D25" s="19" t="s">
        <v>65</v>
      </c>
      <c r="E25" s="23" t="s">
        <v>66</v>
      </c>
      <c r="F25" s="19" t="s">
        <v>62</v>
      </c>
      <c r="G25" s="19" t="s">
        <v>67</v>
      </c>
      <c r="H25" s="19" t="s">
        <v>9</v>
      </c>
      <c r="I25" s="19" t="s">
        <v>68</v>
      </c>
      <c r="J25" s="19" t="s">
        <v>80</v>
      </c>
      <c r="K25" s="19" t="s">
        <v>45</v>
      </c>
      <c r="L25" s="218">
        <v>2016</v>
      </c>
      <c r="M25" s="215" t="str">
        <f>Portfolio!BK10</f>
        <v>N/A</v>
      </c>
      <c r="N25" s="215" t="str">
        <f>Portfolio!BK11</f>
        <v>N/A</v>
      </c>
      <c r="O25" s="215">
        <f>Portfolio!BK12</f>
        <v>5995548</v>
      </c>
      <c r="P25" s="215">
        <f>Portfolio!BK22</f>
        <v>8734149.0918000005</v>
      </c>
      <c r="Q25" s="215">
        <v>5639296</v>
      </c>
      <c r="R25" s="215">
        <v>8283177</v>
      </c>
      <c r="S25" s="215">
        <v>8448319</v>
      </c>
      <c r="T25" s="215">
        <v>8791019</v>
      </c>
      <c r="U25" s="215">
        <v>9236158</v>
      </c>
      <c r="V25" s="19" t="s">
        <v>70</v>
      </c>
      <c r="W25" s="19" t="s">
        <v>71</v>
      </c>
      <c r="X25" s="24"/>
    </row>
    <row r="26" spans="1:24" ht="45" x14ac:dyDescent="0.25">
      <c r="A26" s="22">
        <v>23</v>
      </c>
      <c r="B26" s="16" t="s">
        <v>399</v>
      </c>
      <c r="C26" s="19" t="s">
        <v>49</v>
      </c>
      <c r="D26" s="19" t="s">
        <v>65</v>
      </c>
      <c r="E26" s="23" t="s">
        <v>66</v>
      </c>
      <c r="F26" s="19" t="s">
        <v>63</v>
      </c>
      <c r="G26" s="19" t="s">
        <v>67</v>
      </c>
      <c r="H26" s="19" t="s">
        <v>9</v>
      </c>
      <c r="I26" s="19" t="s">
        <v>68</v>
      </c>
      <c r="J26" s="19" t="s">
        <v>81</v>
      </c>
      <c r="K26" s="19" t="s">
        <v>45</v>
      </c>
      <c r="L26" s="218">
        <v>2016</v>
      </c>
      <c r="M26" s="215" t="str">
        <f>Portfolio!BM10</f>
        <v>N/A</v>
      </c>
      <c r="N26" s="215" t="str">
        <f>Portfolio!BM11</f>
        <v>N/A</v>
      </c>
      <c r="O26" s="215">
        <f>Portfolio!BM12</f>
        <v>0</v>
      </c>
      <c r="P26" s="215">
        <f>Portfolio!BM22</f>
        <v>396331.57799999986</v>
      </c>
      <c r="Q26" s="215" t="s">
        <v>122</v>
      </c>
      <c r="R26" s="215" t="s">
        <v>122</v>
      </c>
      <c r="S26" s="215" t="s">
        <v>122</v>
      </c>
      <c r="T26" s="215" t="s">
        <v>122</v>
      </c>
      <c r="U26" s="215" t="s">
        <v>122</v>
      </c>
      <c r="V26" s="19" t="s">
        <v>70</v>
      </c>
      <c r="W26" s="19" t="s">
        <v>71</v>
      </c>
      <c r="X26" s="24"/>
    </row>
    <row r="27" spans="1:24" ht="45" x14ac:dyDescent="0.25">
      <c r="A27" s="22">
        <v>24</v>
      </c>
      <c r="B27" s="16" t="s">
        <v>399</v>
      </c>
      <c r="C27" s="19" t="s">
        <v>49</v>
      </c>
      <c r="D27" s="19" t="s">
        <v>65</v>
      </c>
      <c r="E27" s="23" t="s">
        <v>66</v>
      </c>
      <c r="F27" s="19" t="s">
        <v>64</v>
      </c>
      <c r="G27" s="19" t="s">
        <v>67</v>
      </c>
      <c r="H27" s="19" t="s">
        <v>9</v>
      </c>
      <c r="I27" s="19" t="s">
        <v>68</v>
      </c>
      <c r="J27" s="19" t="s">
        <v>82</v>
      </c>
      <c r="K27" s="19" t="s">
        <v>45</v>
      </c>
      <c r="L27" s="218">
        <v>2016</v>
      </c>
      <c r="M27" s="215" t="str">
        <f>Portfolio!BO10</f>
        <v>N/A</v>
      </c>
      <c r="N27" s="215" t="str">
        <f>Portfolio!BO11</f>
        <v>N/A</v>
      </c>
      <c r="O27" s="215">
        <f>Portfolio!BO12</f>
        <v>0</v>
      </c>
      <c r="P27" s="215">
        <f>Portfolio!BO22</f>
        <v>356698.42020000005</v>
      </c>
      <c r="Q27" s="215" t="s">
        <v>122</v>
      </c>
      <c r="R27" s="215" t="s">
        <v>122</v>
      </c>
      <c r="S27" s="215" t="s">
        <v>122</v>
      </c>
      <c r="T27" s="215" t="s">
        <v>122</v>
      </c>
      <c r="U27" s="215" t="s">
        <v>122</v>
      </c>
      <c r="V27" s="19" t="s">
        <v>70</v>
      </c>
      <c r="W27" s="19" t="s">
        <v>71</v>
      </c>
      <c r="X27" s="24"/>
    </row>
    <row r="28" spans="1:24" ht="45" x14ac:dyDescent="0.25">
      <c r="A28" s="22">
        <v>25</v>
      </c>
      <c r="B28" s="16" t="s">
        <v>399</v>
      </c>
      <c r="C28" s="19" t="s">
        <v>49</v>
      </c>
      <c r="D28" s="19" t="s">
        <v>83</v>
      </c>
      <c r="E28" s="23" t="s">
        <v>84</v>
      </c>
      <c r="F28" s="19" t="s">
        <v>51</v>
      </c>
      <c r="G28" s="19" t="s">
        <v>85</v>
      </c>
      <c r="H28" s="19" t="s">
        <v>9</v>
      </c>
      <c r="I28" s="19" t="s">
        <v>86</v>
      </c>
      <c r="J28" s="19" t="s">
        <v>87</v>
      </c>
      <c r="K28" s="19" t="s">
        <v>45</v>
      </c>
      <c r="L28" s="218">
        <v>2016</v>
      </c>
      <c r="M28" s="215" t="str">
        <f>Portfolio!BU10</f>
        <v>N/A</v>
      </c>
      <c r="N28" s="215" t="str">
        <f>Portfolio!CK11</f>
        <v>N/A</v>
      </c>
      <c r="O28" s="215">
        <f>Portfolio!BU12</f>
        <v>445</v>
      </c>
      <c r="P28" s="215">
        <f>Portfolio!BU22</f>
        <v>43.956200000000003</v>
      </c>
      <c r="Q28" s="215">
        <v>346</v>
      </c>
      <c r="R28" s="215">
        <v>247</v>
      </c>
      <c r="S28" s="215">
        <v>252</v>
      </c>
      <c r="T28" s="215">
        <v>262</v>
      </c>
      <c r="U28" s="215">
        <v>276</v>
      </c>
      <c r="V28" s="19" t="s">
        <v>70</v>
      </c>
      <c r="W28" s="19" t="s">
        <v>88</v>
      </c>
      <c r="X28" s="24"/>
    </row>
    <row r="29" spans="1:24" ht="45" x14ac:dyDescent="0.25">
      <c r="A29" s="22">
        <v>26</v>
      </c>
      <c r="B29" s="16" t="s">
        <v>399</v>
      </c>
      <c r="C29" s="19" t="s">
        <v>49</v>
      </c>
      <c r="D29" s="19" t="s">
        <v>83</v>
      </c>
      <c r="E29" s="23" t="s">
        <v>84</v>
      </c>
      <c r="F29" s="19" t="s">
        <v>54</v>
      </c>
      <c r="G29" s="19" t="s">
        <v>85</v>
      </c>
      <c r="H29" s="19" t="s">
        <v>9</v>
      </c>
      <c r="I29" s="19" t="s">
        <v>86</v>
      </c>
      <c r="J29" s="19" t="s">
        <v>89</v>
      </c>
      <c r="K29" s="19" t="s">
        <v>45</v>
      </c>
      <c r="L29" s="218">
        <v>2016</v>
      </c>
      <c r="M29" s="215" t="str">
        <f>Portfolio!BW10</f>
        <v>N/A</v>
      </c>
      <c r="N29" s="215" t="str">
        <f>Portfolio!BW11</f>
        <v>N/A</v>
      </c>
      <c r="O29" s="215">
        <f>Portfolio!BW12</f>
        <v>334</v>
      </c>
      <c r="P29" s="215">
        <f>Portfolio!BW22</f>
        <v>39.560580000000002</v>
      </c>
      <c r="Q29" s="215">
        <v>269</v>
      </c>
      <c r="R29" s="215">
        <v>185</v>
      </c>
      <c r="S29" s="215">
        <v>189</v>
      </c>
      <c r="T29" s="215">
        <v>197</v>
      </c>
      <c r="U29" s="215">
        <v>207</v>
      </c>
      <c r="V29" s="19" t="s">
        <v>70</v>
      </c>
      <c r="W29" s="19" t="s">
        <v>88</v>
      </c>
      <c r="X29" s="24"/>
    </row>
    <row r="30" spans="1:24" ht="45" x14ac:dyDescent="0.25">
      <c r="A30" s="22">
        <v>27</v>
      </c>
      <c r="B30" s="16" t="s">
        <v>399</v>
      </c>
      <c r="C30" s="19" t="s">
        <v>49</v>
      </c>
      <c r="D30" s="19" t="s">
        <v>83</v>
      </c>
      <c r="E30" s="23" t="s">
        <v>84</v>
      </c>
      <c r="F30" s="19" t="s">
        <v>55</v>
      </c>
      <c r="G30" s="19" t="s">
        <v>85</v>
      </c>
      <c r="H30" s="19" t="s">
        <v>9</v>
      </c>
      <c r="I30" s="19" t="s">
        <v>86</v>
      </c>
      <c r="J30" s="19" t="s">
        <v>90</v>
      </c>
      <c r="K30" s="19" t="s">
        <v>45</v>
      </c>
      <c r="L30" s="218">
        <v>2016</v>
      </c>
      <c r="M30" s="215" t="str">
        <f>Portfolio!BY10</f>
        <v>N/A</v>
      </c>
      <c r="N30" s="215" t="str">
        <f>Portfolio!BY11</f>
        <v>N/A</v>
      </c>
      <c r="O30" s="215">
        <f>Portfolio!BY12</f>
        <v>1335081</v>
      </c>
      <c r="P30" s="215">
        <f>Portfolio!BY22</f>
        <v>752696.81</v>
      </c>
      <c r="Q30" s="215">
        <v>1255001</v>
      </c>
      <c r="R30" s="215">
        <v>1840706</v>
      </c>
      <c r="S30" s="215">
        <v>1877404</v>
      </c>
      <c r="T30" s="215">
        <v>1953560</v>
      </c>
      <c r="U30" s="215">
        <v>2052480</v>
      </c>
      <c r="V30" s="19" t="s">
        <v>70</v>
      </c>
      <c r="W30" s="19" t="s">
        <v>88</v>
      </c>
      <c r="X30" s="24"/>
    </row>
    <row r="31" spans="1:24" ht="45" x14ac:dyDescent="0.25">
      <c r="A31" s="22">
        <v>28</v>
      </c>
      <c r="B31" s="16" t="s">
        <v>399</v>
      </c>
      <c r="C31" s="19" t="s">
        <v>49</v>
      </c>
      <c r="D31" s="19" t="s">
        <v>83</v>
      </c>
      <c r="E31" s="23" t="s">
        <v>84</v>
      </c>
      <c r="F31" s="19" t="s">
        <v>56</v>
      </c>
      <c r="G31" s="19" t="s">
        <v>85</v>
      </c>
      <c r="H31" s="19" t="s">
        <v>9</v>
      </c>
      <c r="I31" s="19" t="s">
        <v>86</v>
      </c>
      <c r="J31" s="19" t="s">
        <v>372</v>
      </c>
      <c r="K31" s="19" t="s">
        <v>45</v>
      </c>
      <c r="L31" s="218">
        <v>2016</v>
      </c>
      <c r="M31" s="215" t="str">
        <f>Portfolio!CA10</f>
        <v>N/A</v>
      </c>
      <c r="N31" s="215" t="str">
        <f>Portfolio!CA11</f>
        <v>N/A</v>
      </c>
      <c r="O31" s="215">
        <f>Portfolio!CA12</f>
        <v>1001311</v>
      </c>
      <c r="P31" s="215">
        <f>Portfolio!CA22</f>
        <v>677427.12900000007</v>
      </c>
      <c r="Q31" s="215">
        <v>941250</v>
      </c>
      <c r="R31" s="215">
        <v>1380529</v>
      </c>
      <c r="S31" s="215">
        <v>1408053</v>
      </c>
      <c r="T31" s="215">
        <v>1465170</v>
      </c>
      <c r="U31" s="215">
        <v>1539360</v>
      </c>
      <c r="V31" s="19" t="s">
        <v>70</v>
      </c>
      <c r="W31" s="19" t="s">
        <v>88</v>
      </c>
      <c r="X31" s="24"/>
    </row>
    <row r="32" spans="1:24" ht="45" x14ac:dyDescent="0.25">
      <c r="A32" s="22">
        <v>29</v>
      </c>
      <c r="B32" s="16" t="s">
        <v>399</v>
      </c>
      <c r="C32" s="19" t="s">
        <v>49</v>
      </c>
      <c r="D32" s="19" t="s">
        <v>83</v>
      </c>
      <c r="E32" s="23" t="s">
        <v>84</v>
      </c>
      <c r="F32" s="19" t="s">
        <v>57</v>
      </c>
      <c r="G32" s="19" t="s">
        <v>85</v>
      </c>
      <c r="H32" s="19" t="s">
        <v>9</v>
      </c>
      <c r="I32" s="19" t="s">
        <v>86</v>
      </c>
      <c r="J32" s="19" t="s">
        <v>373</v>
      </c>
      <c r="K32" s="19" t="s">
        <v>45</v>
      </c>
      <c r="L32" s="218">
        <v>2016</v>
      </c>
      <c r="M32" s="215" t="str">
        <f>Portfolio!CC10</f>
        <v>N/A</v>
      </c>
      <c r="N32" s="215" t="str">
        <f>Portfolio!CC11</f>
        <v>N/A</v>
      </c>
      <c r="O32" s="215">
        <f>Portfolio!CC12</f>
        <v>0</v>
      </c>
      <c r="P32" s="215">
        <f>Portfolio!CC22</f>
        <v>29229.100000000006</v>
      </c>
      <c r="Q32" s="215" t="s">
        <v>122</v>
      </c>
      <c r="R32" s="215" t="s">
        <v>122</v>
      </c>
      <c r="S32" s="215" t="s">
        <v>122</v>
      </c>
      <c r="T32" s="215" t="s">
        <v>122</v>
      </c>
      <c r="U32" s="215" t="s">
        <v>122</v>
      </c>
      <c r="V32" s="19" t="s">
        <v>70</v>
      </c>
      <c r="W32" s="19" t="s">
        <v>88</v>
      </c>
      <c r="X32" s="24"/>
    </row>
    <row r="33" spans="1:24" ht="45" x14ac:dyDescent="0.25">
      <c r="A33" s="22">
        <v>30</v>
      </c>
      <c r="B33" s="16" t="s">
        <v>399</v>
      </c>
      <c r="C33" s="19" t="s">
        <v>49</v>
      </c>
      <c r="D33" s="19" t="s">
        <v>83</v>
      </c>
      <c r="E33" s="23" t="s">
        <v>84</v>
      </c>
      <c r="F33" s="19" t="s">
        <v>58</v>
      </c>
      <c r="G33" s="19" t="s">
        <v>85</v>
      </c>
      <c r="H33" s="19" t="s">
        <v>9</v>
      </c>
      <c r="I33" s="19" t="s">
        <v>86</v>
      </c>
      <c r="J33" s="19" t="s">
        <v>374</v>
      </c>
      <c r="K33" s="19" t="s">
        <v>45</v>
      </c>
      <c r="L33" s="218">
        <v>2016</v>
      </c>
      <c r="M33" s="215" t="str">
        <f>Portfolio!CE10</f>
        <v>N/A</v>
      </c>
      <c r="N33" s="215" t="str">
        <f>Portfolio!CE11</f>
        <v>N/A</v>
      </c>
      <c r="O33" s="215">
        <f>Portfolio!CE12</f>
        <v>0</v>
      </c>
      <c r="P33" s="215">
        <f>Portfolio!CE22</f>
        <v>26306.19</v>
      </c>
      <c r="Q33" s="215" t="s">
        <v>122</v>
      </c>
      <c r="R33" s="215" t="s">
        <v>122</v>
      </c>
      <c r="S33" s="215" t="s">
        <v>122</v>
      </c>
      <c r="T33" s="215" t="s">
        <v>122</v>
      </c>
      <c r="U33" s="215" t="s">
        <v>122</v>
      </c>
      <c r="V33" s="19" t="s">
        <v>70</v>
      </c>
      <c r="W33" s="19" t="s">
        <v>88</v>
      </c>
      <c r="X33" s="24"/>
    </row>
    <row r="34" spans="1:24" ht="45" x14ac:dyDescent="0.25">
      <c r="A34" s="22">
        <v>31</v>
      </c>
      <c r="B34" s="16" t="s">
        <v>399</v>
      </c>
      <c r="C34" s="19" t="s">
        <v>49</v>
      </c>
      <c r="D34" s="19" t="s">
        <v>83</v>
      </c>
      <c r="E34" s="23" t="s">
        <v>84</v>
      </c>
      <c r="F34" s="19" t="s">
        <v>59</v>
      </c>
      <c r="G34" s="19" t="s">
        <v>85</v>
      </c>
      <c r="H34" s="19" t="s">
        <v>9</v>
      </c>
      <c r="I34" s="19" t="s">
        <v>86</v>
      </c>
      <c r="J34" s="19" t="s">
        <v>375</v>
      </c>
      <c r="K34" s="19" t="s">
        <v>45</v>
      </c>
      <c r="L34" s="218">
        <v>2016</v>
      </c>
      <c r="M34" s="215" t="str">
        <f>Portfolio!CK10</f>
        <v>N/A</v>
      </c>
      <c r="N34" s="215" t="str">
        <f>Portfolio!CK11</f>
        <v>N/A</v>
      </c>
      <c r="O34" s="215">
        <f>Portfolio!CK12</f>
        <v>305831</v>
      </c>
      <c r="P34" s="215">
        <f>Portfolio!CK22</f>
        <v>782.17742000000021</v>
      </c>
      <c r="Q34" s="215">
        <v>265746</v>
      </c>
      <c r="R34" s="215">
        <v>312183</v>
      </c>
      <c r="S34" s="215">
        <v>318407</v>
      </c>
      <c r="T34" s="215">
        <v>331323</v>
      </c>
      <c r="U34" s="215">
        <v>348099</v>
      </c>
      <c r="V34" s="19" t="s">
        <v>70</v>
      </c>
      <c r="W34" s="19" t="s">
        <v>88</v>
      </c>
      <c r="X34" s="24"/>
    </row>
    <row r="35" spans="1:24" ht="45" x14ac:dyDescent="0.25">
      <c r="A35" s="22">
        <v>32</v>
      </c>
      <c r="B35" s="16" t="s">
        <v>399</v>
      </c>
      <c r="C35" s="19" t="s">
        <v>49</v>
      </c>
      <c r="D35" s="19" t="s">
        <v>83</v>
      </c>
      <c r="E35" s="23" t="s">
        <v>84</v>
      </c>
      <c r="F35" s="19" t="s">
        <v>60</v>
      </c>
      <c r="G35" s="19" t="s">
        <v>85</v>
      </c>
      <c r="H35" s="19" t="s">
        <v>9</v>
      </c>
      <c r="I35" s="19" t="s">
        <v>86</v>
      </c>
      <c r="J35" s="19" t="s">
        <v>376</v>
      </c>
      <c r="K35" s="19" t="s">
        <v>45</v>
      </c>
      <c r="L35" s="218">
        <v>2016</v>
      </c>
      <c r="M35" s="215" t="str">
        <f>Portfolio!CM10</f>
        <v>N/A</v>
      </c>
      <c r="N35" s="215" t="str">
        <f>Portfolio!CM11</f>
        <v>N/A</v>
      </c>
      <c r="O35" s="215">
        <f>Portfolio!CM12</f>
        <v>229373</v>
      </c>
      <c r="P35" s="215">
        <f>Portfolio!CM22</f>
        <v>664.85080700000026</v>
      </c>
      <c r="Q35" s="215">
        <v>199310</v>
      </c>
      <c r="R35" s="215">
        <v>234137</v>
      </c>
      <c r="S35" s="215">
        <v>238805</v>
      </c>
      <c r="T35" s="215">
        <v>248492</v>
      </c>
      <c r="U35" s="215">
        <v>261074</v>
      </c>
      <c r="V35" s="19" t="s">
        <v>70</v>
      </c>
      <c r="W35" s="19" t="s">
        <v>88</v>
      </c>
      <c r="X35" s="24"/>
    </row>
    <row r="36" spans="1:24" ht="45" x14ac:dyDescent="0.25">
      <c r="A36" s="22">
        <v>33</v>
      </c>
      <c r="B36" s="16" t="s">
        <v>399</v>
      </c>
      <c r="C36" s="19" t="s">
        <v>49</v>
      </c>
      <c r="D36" s="19" t="s">
        <v>83</v>
      </c>
      <c r="E36" s="23" t="s">
        <v>84</v>
      </c>
      <c r="F36" s="19" t="s">
        <v>61</v>
      </c>
      <c r="G36" s="19" t="s">
        <v>85</v>
      </c>
      <c r="H36" s="19" t="s">
        <v>9</v>
      </c>
      <c r="I36" s="19" t="s">
        <v>86</v>
      </c>
      <c r="J36" s="19" t="s">
        <v>377</v>
      </c>
      <c r="K36" s="19" t="s">
        <v>45</v>
      </c>
      <c r="L36" s="218">
        <v>2016</v>
      </c>
      <c r="M36" s="215" t="str">
        <f>Portfolio!CO10</f>
        <v>N/A</v>
      </c>
      <c r="N36" s="215" t="str">
        <f>Portfolio!CO11</f>
        <v>N/A</v>
      </c>
      <c r="O36" s="215">
        <f>Portfolio!CO12</f>
        <v>7994064</v>
      </c>
      <c r="P36" s="215">
        <f>Portfolio!CO22</f>
        <v>9704610.102</v>
      </c>
      <c r="Q36" s="215">
        <v>7519061</v>
      </c>
      <c r="R36" s="215">
        <v>11044236</v>
      </c>
      <c r="S36" s="215">
        <v>11264425</v>
      </c>
      <c r="T36" s="215">
        <v>11721359</v>
      </c>
      <c r="U36" s="215">
        <v>12314877</v>
      </c>
      <c r="V36" s="19" t="s">
        <v>70</v>
      </c>
      <c r="W36" s="19" t="s">
        <v>88</v>
      </c>
      <c r="X36" s="24"/>
    </row>
    <row r="37" spans="1:24" ht="45" x14ac:dyDescent="0.25">
      <c r="A37" s="22">
        <v>34</v>
      </c>
      <c r="B37" s="16" t="s">
        <v>399</v>
      </c>
      <c r="C37" s="19" t="s">
        <v>49</v>
      </c>
      <c r="D37" s="19" t="s">
        <v>83</v>
      </c>
      <c r="E37" s="23" t="s">
        <v>84</v>
      </c>
      <c r="F37" s="19" t="s">
        <v>62</v>
      </c>
      <c r="G37" s="19" t="s">
        <v>85</v>
      </c>
      <c r="H37" s="19" t="s">
        <v>9</v>
      </c>
      <c r="I37" s="19" t="s">
        <v>86</v>
      </c>
      <c r="J37" s="19" t="s">
        <v>378</v>
      </c>
      <c r="K37" s="19" t="s">
        <v>45</v>
      </c>
      <c r="L37" s="218">
        <v>2016</v>
      </c>
      <c r="M37" s="215" t="str">
        <f>Portfolio!CQ10</f>
        <v>N/A</v>
      </c>
      <c r="N37" s="215" t="str">
        <f>Portfolio!CQ11</f>
        <v>N/A</v>
      </c>
      <c r="O37" s="215">
        <f>Portfolio!CQ12</f>
        <v>5639296</v>
      </c>
      <c r="P37" s="215">
        <f>Portfolio!CQ22</f>
        <v>8734149.0918000005</v>
      </c>
      <c r="Q37" s="215">
        <v>5639296</v>
      </c>
      <c r="R37" s="215">
        <v>8283177</v>
      </c>
      <c r="S37" s="215">
        <v>8448319</v>
      </c>
      <c r="T37" s="215">
        <v>8791019</v>
      </c>
      <c r="U37" s="215">
        <v>9236158</v>
      </c>
      <c r="V37" s="19" t="s">
        <v>70</v>
      </c>
      <c r="W37" s="19" t="s">
        <v>88</v>
      </c>
      <c r="X37" s="24"/>
    </row>
    <row r="38" spans="1:24" ht="45" x14ac:dyDescent="0.25">
      <c r="A38" s="22">
        <v>35</v>
      </c>
      <c r="B38" s="16" t="s">
        <v>399</v>
      </c>
      <c r="C38" s="19" t="s">
        <v>49</v>
      </c>
      <c r="D38" s="19" t="s">
        <v>83</v>
      </c>
      <c r="E38" s="23" t="s">
        <v>84</v>
      </c>
      <c r="F38" s="19" t="s">
        <v>63</v>
      </c>
      <c r="G38" s="19" t="s">
        <v>85</v>
      </c>
      <c r="H38" s="19" t="s">
        <v>9</v>
      </c>
      <c r="I38" s="19" t="s">
        <v>86</v>
      </c>
      <c r="J38" s="19" t="s">
        <v>379</v>
      </c>
      <c r="K38" s="19" t="s">
        <v>45</v>
      </c>
      <c r="L38" s="218">
        <v>2016</v>
      </c>
      <c r="M38" s="215" t="str">
        <f>Portfolio!CS10</f>
        <v>N/A</v>
      </c>
      <c r="N38" s="215" t="str">
        <f>Portfolio!CS11</f>
        <v>N/A</v>
      </c>
      <c r="O38" s="215">
        <f>Portfolio!CS12</f>
        <v>0</v>
      </c>
      <c r="P38" s="215">
        <f>Portfolio!CS22</f>
        <v>396331.57799999986</v>
      </c>
      <c r="Q38" s="215" t="s">
        <v>122</v>
      </c>
      <c r="R38" s="215" t="s">
        <v>122</v>
      </c>
      <c r="S38" s="215" t="s">
        <v>122</v>
      </c>
      <c r="T38" s="215" t="s">
        <v>122</v>
      </c>
      <c r="U38" s="215" t="s">
        <v>122</v>
      </c>
      <c r="V38" s="19" t="s">
        <v>70</v>
      </c>
      <c r="W38" s="19" t="s">
        <v>88</v>
      </c>
      <c r="X38" s="24"/>
    </row>
    <row r="39" spans="1:24" ht="45" x14ac:dyDescent="0.25">
      <c r="A39" s="22">
        <v>36</v>
      </c>
      <c r="B39" s="16" t="s">
        <v>399</v>
      </c>
      <c r="C39" s="19" t="s">
        <v>49</v>
      </c>
      <c r="D39" s="19" t="s">
        <v>83</v>
      </c>
      <c r="E39" s="23" t="s">
        <v>84</v>
      </c>
      <c r="F39" s="19" t="s">
        <v>64</v>
      </c>
      <c r="G39" s="19" t="s">
        <v>85</v>
      </c>
      <c r="H39" s="19" t="s">
        <v>9</v>
      </c>
      <c r="I39" s="19" t="s">
        <v>86</v>
      </c>
      <c r="J39" s="19" t="s">
        <v>380</v>
      </c>
      <c r="K39" s="19" t="s">
        <v>45</v>
      </c>
      <c r="L39" s="218">
        <v>2016</v>
      </c>
      <c r="M39" s="215" t="str">
        <f>Portfolio!CU10</f>
        <v>N/A</v>
      </c>
      <c r="N39" s="215" t="str">
        <f>Portfolio!CU11</f>
        <v>N/A</v>
      </c>
      <c r="O39" s="215">
        <f>Portfolio!CU12</f>
        <v>0</v>
      </c>
      <c r="P39" s="215">
        <f>Portfolio!CU22</f>
        <v>356698.42020000005</v>
      </c>
      <c r="Q39" s="215" t="s">
        <v>122</v>
      </c>
      <c r="R39" s="215" t="s">
        <v>122</v>
      </c>
      <c r="S39" s="215" t="s">
        <v>122</v>
      </c>
      <c r="T39" s="215" t="s">
        <v>122</v>
      </c>
      <c r="U39" s="215" t="s">
        <v>122</v>
      </c>
      <c r="V39" s="19" t="s">
        <v>70</v>
      </c>
      <c r="W39" s="19" t="s">
        <v>88</v>
      </c>
      <c r="X39" s="24"/>
    </row>
    <row r="40" spans="1:24" ht="30" x14ac:dyDescent="0.25">
      <c r="A40" s="22">
        <v>37</v>
      </c>
      <c r="B40" s="16" t="s">
        <v>399</v>
      </c>
      <c r="C40" s="19" t="s">
        <v>49</v>
      </c>
      <c r="D40" s="19" t="s">
        <v>91</v>
      </c>
      <c r="E40" s="23" t="s">
        <v>92</v>
      </c>
      <c r="F40" s="19" t="s">
        <v>93</v>
      </c>
      <c r="G40" s="19" t="s">
        <v>94</v>
      </c>
      <c r="H40" s="19" t="s">
        <v>9</v>
      </c>
      <c r="I40" s="19" t="s">
        <v>95</v>
      </c>
      <c r="J40" s="19" t="s">
        <v>751</v>
      </c>
      <c r="K40" s="19" t="s">
        <v>45</v>
      </c>
      <c r="L40" s="218">
        <v>2016</v>
      </c>
      <c r="M40" s="112">
        <f>Portfolio!DC10</f>
        <v>0</v>
      </c>
      <c r="N40" s="112">
        <f>Portfolio!DC11</f>
        <v>0</v>
      </c>
      <c r="O40" s="181">
        <f>Portfolio!DC12</f>
        <v>9</v>
      </c>
      <c r="P40" s="181">
        <f>Portfolio!DC22</f>
        <v>2750.6021232772418</v>
      </c>
      <c r="Q40" s="112">
        <v>10</v>
      </c>
      <c r="R40" s="112">
        <v>8</v>
      </c>
      <c r="S40" s="112">
        <v>8</v>
      </c>
      <c r="T40" s="112">
        <v>8</v>
      </c>
      <c r="U40" s="112">
        <v>7</v>
      </c>
      <c r="V40" s="19" t="s">
        <v>47</v>
      </c>
      <c r="W40" s="19" t="s">
        <v>48</v>
      </c>
      <c r="X40" s="24"/>
    </row>
    <row r="41" spans="1:24" ht="30" x14ac:dyDescent="0.25">
      <c r="A41" s="22">
        <v>38</v>
      </c>
      <c r="B41" s="16" t="s">
        <v>399</v>
      </c>
      <c r="C41" s="19" t="s">
        <v>49</v>
      </c>
      <c r="D41" s="19" t="s">
        <v>91</v>
      </c>
      <c r="E41" s="23" t="s">
        <v>92</v>
      </c>
      <c r="F41" s="19" t="s">
        <v>96</v>
      </c>
      <c r="G41" s="19" t="s">
        <v>94</v>
      </c>
      <c r="H41" s="19" t="s">
        <v>9</v>
      </c>
      <c r="I41" s="19" t="s">
        <v>95</v>
      </c>
      <c r="J41" s="19" t="s">
        <v>752</v>
      </c>
      <c r="K41" s="19" t="s">
        <v>45</v>
      </c>
      <c r="L41" s="218">
        <v>2016</v>
      </c>
      <c r="M41" s="112">
        <f>Portfolio!DG10</f>
        <v>0</v>
      </c>
      <c r="N41" s="112">
        <f>Portfolio!DG11</f>
        <v>0</v>
      </c>
      <c r="O41" s="181">
        <f>Portfolio!DG12</f>
        <v>0.33400000000000002</v>
      </c>
      <c r="P41" s="181">
        <f>Portfolio!DG22</f>
        <v>1.2211084695124139</v>
      </c>
      <c r="Q41" s="112">
        <v>2.5000000000000001E-2</v>
      </c>
      <c r="R41" s="112">
        <v>2.4E-2</v>
      </c>
      <c r="S41" s="112">
        <v>0.23100000000000001</v>
      </c>
      <c r="T41" s="112">
        <v>0.222</v>
      </c>
      <c r="U41" s="112">
        <v>0.21099999999999999</v>
      </c>
      <c r="V41" s="19" t="s">
        <v>47</v>
      </c>
      <c r="W41" s="19" t="s">
        <v>48</v>
      </c>
      <c r="X41" s="24"/>
    </row>
    <row r="42" spans="1:24" ht="30" x14ac:dyDescent="0.25">
      <c r="A42" s="22">
        <v>39</v>
      </c>
      <c r="B42" s="16" t="s">
        <v>399</v>
      </c>
      <c r="C42" s="19" t="s">
        <v>49</v>
      </c>
      <c r="D42" s="19" t="s">
        <v>91</v>
      </c>
      <c r="E42" s="23" t="s">
        <v>92</v>
      </c>
      <c r="F42" s="19" t="s">
        <v>97</v>
      </c>
      <c r="G42" s="19" t="s">
        <v>94</v>
      </c>
      <c r="H42" s="19" t="s">
        <v>9</v>
      </c>
      <c r="I42" s="19" t="s">
        <v>95</v>
      </c>
      <c r="J42" s="19" t="s">
        <v>753</v>
      </c>
      <c r="K42" s="19" t="s">
        <v>45</v>
      </c>
      <c r="L42" s="218">
        <v>2016</v>
      </c>
      <c r="M42" s="112">
        <f>Portfolio!DK10</f>
        <v>0</v>
      </c>
      <c r="N42" s="112">
        <f>Portfolio!DK11</f>
        <v>0</v>
      </c>
      <c r="O42" s="181">
        <f>Portfolio!DK12</f>
        <v>0</v>
      </c>
      <c r="P42" s="181">
        <f>Portfolio!DK22</f>
        <v>10.294519908891743</v>
      </c>
      <c r="Q42" s="112" t="s">
        <v>122</v>
      </c>
      <c r="R42" s="112" t="s">
        <v>122</v>
      </c>
      <c r="S42" s="112" t="s">
        <v>122</v>
      </c>
      <c r="T42" s="112" t="s">
        <v>122</v>
      </c>
      <c r="U42" s="112" t="s">
        <v>122</v>
      </c>
      <c r="V42" s="19" t="s">
        <v>47</v>
      </c>
      <c r="W42" s="19" t="s">
        <v>48</v>
      </c>
      <c r="X42" s="24"/>
    </row>
    <row r="43" spans="1:24" ht="30" x14ac:dyDescent="0.25">
      <c r="A43" s="22">
        <v>40</v>
      </c>
      <c r="B43" s="16" t="s">
        <v>399</v>
      </c>
      <c r="C43" s="19" t="s">
        <v>49</v>
      </c>
      <c r="D43" s="19" t="s">
        <v>91</v>
      </c>
      <c r="E43" s="23" t="s">
        <v>92</v>
      </c>
      <c r="F43" s="19" t="s">
        <v>98</v>
      </c>
      <c r="G43" s="19" t="s">
        <v>94</v>
      </c>
      <c r="H43" s="19" t="s">
        <v>9</v>
      </c>
      <c r="I43" s="19" t="s">
        <v>95</v>
      </c>
      <c r="J43" s="19" t="s">
        <v>754</v>
      </c>
      <c r="K43" s="19" t="s">
        <v>45</v>
      </c>
      <c r="L43" s="218">
        <v>2016</v>
      </c>
      <c r="M43" s="112">
        <f>Portfolio!DS10</f>
        <v>0</v>
      </c>
      <c r="N43" s="112">
        <f>Portfolio!DQ11</f>
        <v>0</v>
      </c>
      <c r="O43" s="181">
        <f>Portfolio!DS12</f>
        <v>13</v>
      </c>
      <c r="P43" s="181">
        <f>Portfolio!DS22</f>
        <v>3945.2808198205566</v>
      </c>
      <c r="Q43" s="112">
        <v>1</v>
      </c>
      <c r="R43" s="112">
        <v>12</v>
      </c>
      <c r="S43" s="112">
        <v>12</v>
      </c>
      <c r="T43" s="112">
        <v>12</v>
      </c>
      <c r="U43" s="112">
        <v>11</v>
      </c>
      <c r="V43" s="19" t="s">
        <v>47</v>
      </c>
      <c r="W43" s="19" t="s">
        <v>48</v>
      </c>
      <c r="X43" s="24"/>
    </row>
    <row r="44" spans="1:24" ht="30" x14ac:dyDescent="0.25">
      <c r="A44" s="22">
        <v>41</v>
      </c>
      <c r="B44" s="16" t="s">
        <v>399</v>
      </c>
      <c r="C44" s="19" t="s">
        <v>49</v>
      </c>
      <c r="D44" s="19" t="s">
        <v>91</v>
      </c>
      <c r="E44" s="23" t="s">
        <v>92</v>
      </c>
      <c r="F44" s="19" t="s">
        <v>99</v>
      </c>
      <c r="G44" s="19" t="s">
        <v>94</v>
      </c>
      <c r="H44" s="19" t="s">
        <v>9</v>
      </c>
      <c r="I44" s="19" t="s">
        <v>95</v>
      </c>
      <c r="J44" s="19" t="s">
        <v>755</v>
      </c>
      <c r="K44" s="19" t="s">
        <v>45</v>
      </c>
      <c r="L44" s="218">
        <v>2016</v>
      </c>
      <c r="M44" s="112">
        <f>Portfolio!DW10</f>
        <v>0</v>
      </c>
      <c r="N44" s="112">
        <f>Portfolio!DW11</f>
        <v>0</v>
      </c>
      <c r="O44" s="181">
        <f>Portfolio!DW12</f>
        <v>0.49099999999999999</v>
      </c>
      <c r="P44" s="181">
        <f>Portfolio!DW22</f>
        <v>2.0116882247771115</v>
      </c>
      <c r="Q44" s="112">
        <v>3.6999999999999998E-2</v>
      </c>
      <c r="R44" s="112">
        <v>3.5000000000000003E-2</v>
      </c>
      <c r="S44" s="112">
        <v>0.34</v>
      </c>
      <c r="T44" s="112">
        <v>0.32700000000000001</v>
      </c>
      <c r="U44" s="112">
        <v>0.311</v>
      </c>
      <c r="V44" s="19" t="s">
        <v>47</v>
      </c>
      <c r="W44" s="19" t="s">
        <v>48</v>
      </c>
      <c r="X44" s="24"/>
    </row>
    <row r="45" spans="1:24" ht="30" x14ac:dyDescent="0.25">
      <c r="A45" s="22">
        <v>42</v>
      </c>
      <c r="B45" s="16" t="s">
        <v>399</v>
      </c>
      <c r="C45" s="19" t="s">
        <v>49</v>
      </c>
      <c r="D45" s="19" t="s">
        <v>91</v>
      </c>
      <c r="E45" s="23" t="s">
        <v>92</v>
      </c>
      <c r="F45" s="19" t="s">
        <v>100</v>
      </c>
      <c r="G45" s="19" t="s">
        <v>94</v>
      </c>
      <c r="H45" s="19" t="s">
        <v>9</v>
      </c>
      <c r="I45" s="19" t="s">
        <v>95</v>
      </c>
      <c r="J45" s="19" t="s">
        <v>756</v>
      </c>
      <c r="K45" s="19" t="s">
        <v>45</v>
      </c>
      <c r="L45" s="218">
        <v>2016</v>
      </c>
      <c r="M45" s="112">
        <f>Portfolio!EA10</f>
        <v>0</v>
      </c>
      <c r="N45" s="112">
        <f>Portfolio!EA11</f>
        <v>0</v>
      </c>
      <c r="O45" s="181">
        <f>Portfolio!EA12</f>
        <v>0</v>
      </c>
      <c r="P45" s="181">
        <f>Portfolio!EA22</f>
        <v>15.699203552787402</v>
      </c>
      <c r="Q45" s="112" t="s">
        <v>122</v>
      </c>
      <c r="R45" s="112" t="s">
        <v>122</v>
      </c>
      <c r="S45" s="112" t="s">
        <v>122</v>
      </c>
      <c r="T45" s="112" t="s">
        <v>122</v>
      </c>
      <c r="U45" s="112" t="s">
        <v>122</v>
      </c>
      <c r="V45" s="19" t="s">
        <v>47</v>
      </c>
      <c r="W45" s="19" t="s">
        <v>48</v>
      </c>
      <c r="X45" s="24"/>
    </row>
    <row r="46" spans="1:24" ht="45" x14ac:dyDescent="0.25">
      <c r="A46" s="22">
        <v>43</v>
      </c>
      <c r="B46" s="16" t="s">
        <v>399</v>
      </c>
      <c r="C46" s="19" t="s">
        <v>49</v>
      </c>
      <c r="D46" s="19" t="s">
        <v>101</v>
      </c>
      <c r="E46" s="23" t="s">
        <v>50</v>
      </c>
      <c r="F46" s="19" t="s">
        <v>51</v>
      </c>
      <c r="G46" s="19" t="s">
        <v>52</v>
      </c>
      <c r="H46" s="19" t="s">
        <v>9</v>
      </c>
      <c r="I46" s="19" t="s">
        <v>102</v>
      </c>
      <c r="J46" s="19" t="s">
        <v>51</v>
      </c>
      <c r="K46" s="19" t="s">
        <v>103</v>
      </c>
      <c r="L46" s="218">
        <v>2016</v>
      </c>
      <c r="M46" s="215" t="str">
        <f>'Res-SF'!C10</f>
        <v>N/A</v>
      </c>
      <c r="N46" s="215" t="str">
        <f>'Res-SF'!C11</f>
        <v>N/A</v>
      </c>
      <c r="O46" s="215">
        <f>'Res-SF'!C12</f>
        <v>692</v>
      </c>
      <c r="P46" s="215">
        <f>'Res-SF'!C22</f>
        <v>114.26579999999997</v>
      </c>
      <c r="Q46" s="215">
        <v>461</v>
      </c>
      <c r="R46" s="215" t="s">
        <v>122</v>
      </c>
      <c r="S46" s="215" t="s">
        <v>122</v>
      </c>
      <c r="T46" s="215" t="s">
        <v>122</v>
      </c>
      <c r="U46" s="215" t="s">
        <v>122</v>
      </c>
      <c r="V46" s="19" t="s">
        <v>47</v>
      </c>
      <c r="W46" s="19" t="s">
        <v>48</v>
      </c>
      <c r="X46" s="24"/>
    </row>
    <row r="47" spans="1:24" ht="45" x14ac:dyDescent="0.25">
      <c r="A47" s="22">
        <v>44</v>
      </c>
      <c r="B47" s="16" t="s">
        <v>399</v>
      </c>
      <c r="C47" s="19" t="s">
        <v>49</v>
      </c>
      <c r="D47" s="19" t="s">
        <v>101</v>
      </c>
      <c r="E47" s="23" t="s">
        <v>50</v>
      </c>
      <c r="F47" s="19" t="s">
        <v>54</v>
      </c>
      <c r="G47" s="19" t="s">
        <v>52</v>
      </c>
      <c r="H47" s="19" t="s">
        <v>9</v>
      </c>
      <c r="I47" s="19" t="s">
        <v>102</v>
      </c>
      <c r="J47" s="19" t="s">
        <v>54</v>
      </c>
      <c r="K47" s="19" t="s">
        <v>103</v>
      </c>
      <c r="L47" s="218">
        <v>2016</v>
      </c>
      <c r="M47" s="215" t="str">
        <f>'Res-SF'!E10</f>
        <v>N/A</v>
      </c>
      <c r="N47" s="215" t="str">
        <f>'Res-SF'!E11</f>
        <v>N/A</v>
      </c>
      <c r="O47" s="215">
        <f>'Res-SF'!E12</f>
        <v>519</v>
      </c>
      <c r="P47" s="215">
        <f>'Res-SF'!E22</f>
        <v>92.292779999999979</v>
      </c>
      <c r="Q47" s="215">
        <v>346</v>
      </c>
      <c r="R47" s="215" t="s">
        <v>122</v>
      </c>
      <c r="S47" s="215" t="s">
        <v>122</v>
      </c>
      <c r="T47" s="215" t="s">
        <v>122</v>
      </c>
      <c r="U47" s="215" t="s">
        <v>122</v>
      </c>
      <c r="V47" s="19" t="s">
        <v>47</v>
      </c>
      <c r="W47" s="19" t="s">
        <v>48</v>
      </c>
      <c r="X47" s="24"/>
    </row>
    <row r="48" spans="1:24" ht="45" x14ac:dyDescent="0.25">
      <c r="A48" s="22">
        <v>45</v>
      </c>
      <c r="B48" s="16" t="s">
        <v>399</v>
      </c>
      <c r="C48" s="19" t="s">
        <v>49</v>
      </c>
      <c r="D48" s="19" t="s">
        <v>101</v>
      </c>
      <c r="E48" s="23" t="s">
        <v>50</v>
      </c>
      <c r="F48" s="19" t="s">
        <v>55</v>
      </c>
      <c r="G48" s="19" t="s">
        <v>52</v>
      </c>
      <c r="H48" s="19" t="s">
        <v>9</v>
      </c>
      <c r="I48" s="19" t="s">
        <v>102</v>
      </c>
      <c r="J48" s="19" t="s">
        <v>55</v>
      </c>
      <c r="K48" s="19" t="s">
        <v>103</v>
      </c>
      <c r="L48" s="218">
        <v>2016</v>
      </c>
      <c r="M48" s="215" t="str">
        <f>'Res-SF'!G10</f>
        <v>N/A</v>
      </c>
      <c r="N48" s="215" t="str">
        <f>'Res-SF'!G11</f>
        <v>N/A</v>
      </c>
      <c r="O48" s="215">
        <f>'Res-SF'!G12</f>
        <v>394820</v>
      </c>
      <c r="P48" s="215">
        <f>'Res-SF'!G22</f>
        <v>59851.399999999987</v>
      </c>
      <c r="Q48" s="215">
        <v>263035</v>
      </c>
      <c r="R48" s="215" t="s">
        <v>122</v>
      </c>
      <c r="S48" s="215" t="s">
        <v>122</v>
      </c>
      <c r="T48" s="215" t="s">
        <v>122</v>
      </c>
      <c r="U48" s="215" t="s">
        <v>122</v>
      </c>
      <c r="V48" s="19" t="s">
        <v>47</v>
      </c>
      <c r="W48" s="19" t="s">
        <v>48</v>
      </c>
      <c r="X48" s="24"/>
    </row>
    <row r="49" spans="1:24" ht="45" x14ac:dyDescent="0.25">
      <c r="A49" s="22">
        <v>46</v>
      </c>
      <c r="B49" s="16" t="s">
        <v>399</v>
      </c>
      <c r="C49" s="19" t="s">
        <v>49</v>
      </c>
      <c r="D49" s="19" t="s">
        <v>101</v>
      </c>
      <c r="E49" s="23" t="s">
        <v>50</v>
      </c>
      <c r="F49" s="19" t="s">
        <v>56</v>
      </c>
      <c r="G49" s="19" t="s">
        <v>52</v>
      </c>
      <c r="H49" s="19" t="s">
        <v>9</v>
      </c>
      <c r="I49" s="19" t="s">
        <v>102</v>
      </c>
      <c r="J49" s="19" t="s">
        <v>56</v>
      </c>
      <c r="K49" s="19" t="s">
        <v>103</v>
      </c>
      <c r="L49" s="218">
        <v>2016</v>
      </c>
      <c r="M49" s="215" t="str">
        <f>'Res-SF'!I10</f>
        <v>N/A</v>
      </c>
      <c r="N49" s="215" t="str">
        <f>'Res-SF'!I11</f>
        <v>N/A</v>
      </c>
      <c r="O49" s="215">
        <f>'Res-SF'!I12</f>
        <v>296115</v>
      </c>
      <c r="P49" s="215">
        <f>'Res-SF'!I22</f>
        <v>48424.711500000019</v>
      </c>
      <c r="Q49" s="215">
        <v>197276</v>
      </c>
      <c r="R49" s="215" t="s">
        <v>122</v>
      </c>
      <c r="S49" s="215" t="s">
        <v>122</v>
      </c>
      <c r="T49" s="215" t="s">
        <v>122</v>
      </c>
      <c r="U49" s="215" t="s">
        <v>122</v>
      </c>
      <c r="V49" s="19" t="s">
        <v>47</v>
      </c>
      <c r="W49" s="19" t="s">
        <v>48</v>
      </c>
      <c r="X49" s="24"/>
    </row>
    <row r="50" spans="1:24" ht="45" x14ac:dyDescent="0.25">
      <c r="A50" s="22">
        <v>47</v>
      </c>
      <c r="B50" s="16" t="s">
        <v>399</v>
      </c>
      <c r="C50" s="19" t="s">
        <v>49</v>
      </c>
      <c r="D50" s="19" t="s">
        <v>101</v>
      </c>
      <c r="E50" s="23" t="s">
        <v>50</v>
      </c>
      <c r="F50" s="19" t="s">
        <v>57</v>
      </c>
      <c r="G50" s="19" t="s">
        <v>52</v>
      </c>
      <c r="H50" s="19" t="s">
        <v>9</v>
      </c>
      <c r="I50" s="19" t="s">
        <v>102</v>
      </c>
      <c r="J50" s="19" t="s">
        <v>57</v>
      </c>
      <c r="K50" s="19" t="s">
        <v>103</v>
      </c>
      <c r="L50" s="218">
        <v>2016</v>
      </c>
      <c r="M50" s="215" t="str">
        <f>'Res-SF'!K10</f>
        <v>N/A</v>
      </c>
      <c r="N50" s="215" t="str">
        <f>'Res-SF'!K11</f>
        <v>N/A</v>
      </c>
      <c r="O50" s="215">
        <f>'Res-SF'!K12</f>
        <v>0</v>
      </c>
      <c r="P50" s="215">
        <f>'Res-SF'!K22</f>
        <v>12028.210000000005</v>
      </c>
      <c r="Q50" s="215" t="s">
        <v>122</v>
      </c>
      <c r="R50" s="215" t="s">
        <v>122</v>
      </c>
      <c r="S50" s="215" t="s">
        <v>122</v>
      </c>
      <c r="T50" s="215" t="s">
        <v>122</v>
      </c>
      <c r="U50" s="215" t="s">
        <v>122</v>
      </c>
      <c r="V50" s="19" t="s">
        <v>47</v>
      </c>
      <c r="W50" s="19" t="s">
        <v>48</v>
      </c>
      <c r="X50" s="24"/>
    </row>
    <row r="51" spans="1:24" ht="45" x14ac:dyDescent="0.25">
      <c r="A51" s="22">
        <v>48</v>
      </c>
      <c r="B51" s="16" t="s">
        <v>399</v>
      </c>
      <c r="C51" s="19" t="s">
        <v>49</v>
      </c>
      <c r="D51" s="19" t="s">
        <v>101</v>
      </c>
      <c r="E51" s="23" t="s">
        <v>50</v>
      </c>
      <c r="F51" s="19" t="s">
        <v>58</v>
      </c>
      <c r="G51" s="19" t="s">
        <v>52</v>
      </c>
      <c r="H51" s="19" t="s">
        <v>9</v>
      </c>
      <c r="I51" s="19" t="s">
        <v>102</v>
      </c>
      <c r="J51" s="19" t="s">
        <v>58</v>
      </c>
      <c r="K51" s="19" t="s">
        <v>103</v>
      </c>
      <c r="L51" s="218">
        <v>2016</v>
      </c>
      <c r="M51" s="215" t="str">
        <f>'Res-SF'!M10</f>
        <v>N/A</v>
      </c>
      <c r="N51" s="215" t="str">
        <f>'Res-SF'!M11</f>
        <v>N/A</v>
      </c>
      <c r="O51" s="215">
        <f>'Res-SF'!M12</f>
        <v>0</v>
      </c>
      <c r="P51" s="215">
        <f>'Res-SF'!M22</f>
        <v>9952.9920000000038</v>
      </c>
      <c r="Q51" s="215" t="s">
        <v>122</v>
      </c>
      <c r="R51" s="215" t="s">
        <v>122</v>
      </c>
      <c r="S51" s="215" t="s">
        <v>122</v>
      </c>
      <c r="T51" s="215" t="s">
        <v>122</v>
      </c>
      <c r="U51" s="215" t="s">
        <v>122</v>
      </c>
      <c r="V51" s="19" t="s">
        <v>47</v>
      </c>
      <c r="W51" s="19" t="s">
        <v>381</v>
      </c>
      <c r="X51" s="24"/>
    </row>
    <row r="52" spans="1:24" ht="45" x14ac:dyDescent="0.25">
      <c r="A52" s="22">
        <v>49</v>
      </c>
      <c r="B52" s="16" t="s">
        <v>399</v>
      </c>
      <c r="C52" s="19" t="s">
        <v>49</v>
      </c>
      <c r="D52" s="19" t="s">
        <v>101</v>
      </c>
      <c r="E52" s="23" t="s">
        <v>50</v>
      </c>
      <c r="F52" s="19" t="s">
        <v>59</v>
      </c>
      <c r="G52" s="19" t="s">
        <v>52</v>
      </c>
      <c r="H52" s="19" t="s">
        <v>9</v>
      </c>
      <c r="I52" s="19" t="s">
        <v>102</v>
      </c>
      <c r="J52" s="19" t="s">
        <v>59</v>
      </c>
      <c r="K52" s="19" t="s">
        <v>103</v>
      </c>
      <c r="L52" s="218">
        <v>2016</v>
      </c>
      <c r="M52" s="215" t="str">
        <f>'Res-SF'!S10</f>
        <v>N/A</v>
      </c>
      <c r="N52" s="215" t="str">
        <f>'Res-SF'!S11</f>
        <v>N/A</v>
      </c>
      <c r="O52" s="215">
        <f>'Res-SF'!S12</f>
        <v>257832</v>
      </c>
      <c r="P52" s="215">
        <f>'Res-SF'!S22</f>
        <v>2049.1759899999997</v>
      </c>
      <c r="Q52" s="215">
        <v>171771</v>
      </c>
      <c r="R52" s="215" t="s">
        <v>122</v>
      </c>
      <c r="S52" s="215" t="s">
        <v>122</v>
      </c>
      <c r="T52" s="215" t="s">
        <v>122</v>
      </c>
      <c r="U52" s="215" t="s">
        <v>122</v>
      </c>
      <c r="V52" s="19" t="s">
        <v>47</v>
      </c>
      <c r="W52" s="19" t="s">
        <v>381</v>
      </c>
      <c r="X52" s="24"/>
    </row>
    <row r="53" spans="1:24" ht="45" x14ac:dyDescent="0.25">
      <c r="A53" s="22">
        <v>50</v>
      </c>
      <c r="B53" s="16" t="s">
        <v>399</v>
      </c>
      <c r="C53" s="19" t="s">
        <v>49</v>
      </c>
      <c r="D53" s="19" t="s">
        <v>101</v>
      </c>
      <c r="E53" s="23" t="s">
        <v>50</v>
      </c>
      <c r="F53" s="19" t="s">
        <v>60</v>
      </c>
      <c r="G53" s="19" t="s">
        <v>52</v>
      </c>
      <c r="H53" s="19" t="s">
        <v>9</v>
      </c>
      <c r="I53" s="19" t="s">
        <v>102</v>
      </c>
      <c r="J53" s="19" t="s">
        <v>60</v>
      </c>
      <c r="K53" s="19" t="s">
        <v>103</v>
      </c>
      <c r="L53" s="218">
        <v>2016</v>
      </c>
      <c r="M53" s="215" t="str">
        <f>'Res-SF'!U10</f>
        <v>N/A</v>
      </c>
      <c r="N53" s="215" t="str">
        <f>'Res-SF'!U11</f>
        <v>N/A</v>
      </c>
      <c r="O53" s="215">
        <f>'Res-SF'!U12</f>
        <v>193374</v>
      </c>
      <c r="P53" s="215">
        <f>'Res-SF'!U22</f>
        <v>1551.749806</v>
      </c>
      <c r="Q53" s="215">
        <v>128829</v>
      </c>
      <c r="R53" s="215" t="s">
        <v>122</v>
      </c>
      <c r="S53" s="215" t="s">
        <v>122</v>
      </c>
      <c r="T53" s="215" t="s">
        <v>122</v>
      </c>
      <c r="U53" s="215" t="s">
        <v>122</v>
      </c>
      <c r="V53" s="19" t="s">
        <v>47</v>
      </c>
      <c r="W53" s="19" t="s">
        <v>381</v>
      </c>
      <c r="X53" s="24"/>
    </row>
    <row r="54" spans="1:24" ht="45" x14ac:dyDescent="0.25">
      <c r="A54" s="22">
        <v>51</v>
      </c>
      <c r="B54" s="16" t="s">
        <v>399</v>
      </c>
      <c r="C54" s="19" t="s">
        <v>49</v>
      </c>
      <c r="D54" s="19" t="s">
        <v>101</v>
      </c>
      <c r="E54" s="23" t="s">
        <v>50</v>
      </c>
      <c r="F54" s="19" t="s">
        <v>61</v>
      </c>
      <c r="G54" s="19" t="s">
        <v>52</v>
      </c>
      <c r="H54" s="19" t="s">
        <v>9</v>
      </c>
      <c r="I54" s="19" t="s">
        <v>102</v>
      </c>
      <c r="J54" s="19" t="s">
        <v>61</v>
      </c>
      <c r="K54" s="19" t="s">
        <v>103</v>
      </c>
      <c r="L54" s="218">
        <v>2016</v>
      </c>
      <c r="M54" s="215" t="str">
        <f>'Res-SF'!W10</f>
        <v>N/A</v>
      </c>
      <c r="N54" s="215" t="str">
        <f>'Res-SF'!W11</f>
        <v>N/A</v>
      </c>
      <c r="O54" s="215">
        <f>'Res-SF'!W12</f>
        <v>2329439</v>
      </c>
      <c r="P54" s="215">
        <f>'Res-SF'!W22</f>
        <v>1074879.4089999995</v>
      </c>
      <c r="Q54" s="215">
        <v>1551905</v>
      </c>
      <c r="R54" s="215" t="s">
        <v>122</v>
      </c>
      <c r="S54" s="215" t="s">
        <v>122</v>
      </c>
      <c r="T54" s="215" t="s">
        <v>122</v>
      </c>
      <c r="U54" s="215" t="s">
        <v>122</v>
      </c>
      <c r="V54" s="19" t="s">
        <v>47</v>
      </c>
      <c r="W54" s="19" t="s">
        <v>381</v>
      </c>
      <c r="X54" s="24"/>
    </row>
    <row r="55" spans="1:24" ht="45" x14ac:dyDescent="0.25">
      <c r="A55" s="22">
        <v>52</v>
      </c>
      <c r="B55" s="16" t="s">
        <v>399</v>
      </c>
      <c r="C55" s="19" t="s">
        <v>49</v>
      </c>
      <c r="D55" s="19" t="s">
        <v>101</v>
      </c>
      <c r="E55" s="23" t="s">
        <v>50</v>
      </c>
      <c r="F55" s="19" t="s">
        <v>62</v>
      </c>
      <c r="G55" s="19" t="s">
        <v>52</v>
      </c>
      <c r="H55" s="19" t="s">
        <v>9</v>
      </c>
      <c r="I55" s="19" t="s">
        <v>102</v>
      </c>
      <c r="J55" s="19" t="s">
        <v>62</v>
      </c>
      <c r="K55" s="19" t="s">
        <v>103</v>
      </c>
      <c r="L55" s="218">
        <v>2016</v>
      </c>
      <c r="M55" s="215" t="str">
        <f>'Res-SF'!Y10</f>
        <v>N/A</v>
      </c>
      <c r="N55" s="215" t="str">
        <f>'Res-SF'!Y11</f>
        <v>N/A</v>
      </c>
      <c r="O55" s="215">
        <f>'Res-SF'!Y12</f>
        <v>1747079</v>
      </c>
      <c r="P55" s="215">
        <f>'Res-SF'!Y22</f>
        <v>869172.52304999984</v>
      </c>
      <c r="Q55" s="215">
        <v>1163929</v>
      </c>
      <c r="R55" s="215" t="s">
        <v>122</v>
      </c>
      <c r="S55" s="215" t="s">
        <v>122</v>
      </c>
      <c r="T55" s="215" t="s">
        <v>122</v>
      </c>
      <c r="U55" s="215" t="s">
        <v>122</v>
      </c>
      <c r="V55" s="19" t="s">
        <v>47</v>
      </c>
      <c r="W55" s="19" t="s">
        <v>381</v>
      </c>
      <c r="X55" s="24"/>
    </row>
    <row r="56" spans="1:24" ht="45" x14ac:dyDescent="0.25">
      <c r="A56" s="22">
        <v>53</v>
      </c>
      <c r="B56" s="16" t="s">
        <v>399</v>
      </c>
      <c r="C56" s="19" t="s">
        <v>49</v>
      </c>
      <c r="D56" s="19" t="s">
        <v>101</v>
      </c>
      <c r="E56" s="23" t="s">
        <v>50</v>
      </c>
      <c r="F56" s="19" t="s">
        <v>63</v>
      </c>
      <c r="G56" s="19" t="s">
        <v>52</v>
      </c>
      <c r="H56" s="19" t="s">
        <v>9</v>
      </c>
      <c r="I56" s="19" t="s">
        <v>102</v>
      </c>
      <c r="J56" s="19" t="s">
        <v>63</v>
      </c>
      <c r="K56" s="19" t="s">
        <v>103</v>
      </c>
      <c r="L56" s="218">
        <v>2016</v>
      </c>
      <c r="M56" s="215" t="str">
        <f>'Res-SF'!AA10</f>
        <v>N/A</v>
      </c>
      <c r="N56" s="215" t="str">
        <f>'Res-SF'!AA11</f>
        <v>N/A</v>
      </c>
      <c r="O56" s="215">
        <f>'Res-SF'!AA12</f>
        <v>0</v>
      </c>
      <c r="P56" s="215">
        <f>'Res-SF'!AA22</f>
        <v>219316.83800000008</v>
      </c>
      <c r="Q56" s="215" t="s">
        <v>122</v>
      </c>
      <c r="R56" s="215" t="s">
        <v>122</v>
      </c>
      <c r="S56" s="215" t="s">
        <v>122</v>
      </c>
      <c r="T56" s="215" t="s">
        <v>122</v>
      </c>
      <c r="U56" s="215" t="s">
        <v>122</v>
      </c>
      <c r="V56" s="19" t="s">
        <v>47</v>
      </c>
      <c r="W56" s="19" t="s">
        <v>381</v>
      </c>
      <c r="X56" s="24"/>
    </row>
    <row r="57" spans="1:24" ht="45" x14ac:dyDescent="0.25">
      <c r="A57" s="22">
        <v>54</v>
      </c>
      <c r="B57" s="16" t="s">
        <v>399</v>
      </c>
      <c r="C57" s="19" t="s">
        <v>49</v>
      </c>
      <c r="D57" s="19" t="s">
        <v>101</v>
      </c>
      <c r="E57" s="23" t="s">
        <v>50</v>
      </c>
      <c r="F57" s="19" t="s">
        <v>64</v>
      </c>
      <c r="G57" s="19" t="s">
        <v>52</v>
      </c>
      <c r="H57" s="19" t="s">
        <v>9</v>
      </c>
      <c r="I57" s="19" t="s">
        <v>102</v>
      </c>
      <c r="J57" s="19" t="s">
        <v>64</v>
      </c>
      <c r="K57" s="19" t="s">
        <v>103</v>
      </c>
      <c r="L57" s="218">
        <v>2016</v>
      </c>
      <c r="M57" s="215" t="str">
        <f>'Res-SF'!AC10</f>
        <v>N/A</v>
      </c>
      <c r="N57" s="215" t="str">
        <f>'Res-SF'!AC11</f>
        <v>N/A</v>
      </c>
      <c r="O57" s="215">
        <f>'Res-SF'!AC12</f>
        <v>0</v>
      </c>
      <c r="P57" s="215">
        <f>'Res-SF'!AC22</f>
        <v>181397.47200000004</v>
      </c>
      <c r="Q57" s="215" t="s">
        <v>122</v>
      </c>
      <c r="R57" s="215" t="s">
        <v>122</v>
      </c>
      <c r="S57" s="215" t="s">
        <v>122</v>
      </c>
      <c r="T57" s="215" t="s">
        <v>122</v>
      </c>
      <c r="U57" s="215" t="s">
        <v>122</v>
      </c>
      <c r="V57" s="19" t="s">
        <v>47</v>
      </c>
      <c r="W57" s="19" t="s">
        <v>381</v>
      </c>
      <c r="X57" s="24"/>
    </row>
    <row r="58" spans="1:24" ht="30" x14ac:dyDescent="0.25">
      <c r="A58" s="22">
        <v>55</v>
      </c>
      <c r="B58" s="16" t="s">
        <v>399</v>
      </c>
      <c r="C58" s="19" t="s">
        <v>38</v>
      </c>
      <c r="D58" s="19" t="s">
        <v>104</v>
      </c>
      <c r="E58" s="23" t="s">
        <v>40</v>
      </c>
      <c r="F58" s="19" t="s">
        <v>41</v>
      </c>
      <c r="G58" s="19" t="s">
        <v>42</v>
      </c>
      <c r="H58" s="19" t="s">
        <v>9</v>
      </c>
      <c r="I58" s="19" t="s">
        <v>43</v>
      </c>
      <c r="J58" s="19" t="s">
        <v>44</v>
      </c>
      <c r="K58" s="19" t="s">
        <v>103</v>
      </c>
      <c r="L58" s="218">
        <v>2016</v>
      </c>
      <c r="M58" s="215" t="str">
        <f>'Res-SF'!AI10</f>
        <v>N/A</v>
      </c>
      <c r="N58" s="215" t="str">
        <f>'Res-SF'!AI11</f>
        <v>N/A</v>
      </c>
      <c r="O58" s="215">
        <f>'Res-SF'!AI12</f>
        <v>128</v>
      </c>
      <c r="P58" s="215">
        <f>'Res-SF'!AI22</f>
        <v>6.6260636401137276</v>
      </c>
      <c r="Q58" s="215">
        <v>103</v>
      </c>
      <c r="R58" s="215" t="s">
        <v>122</v>
      </c>
      <c r="S58" s="215" t="s">
        <v>122</v>
      </c>
      <c r="T58" s="215" t="s">
        <v>122</v>
      </c>
      <c r="U58" s="215" t="s">
        <v>122</v>
      </c>
      <c r="V58" s="19" t="s">
        <v>47</v>
      </c>
      <c r="W58" s="19" t="s">
        <v>105</v>
      </c>
      <c r="X58" s="24"/>
    </row>
    <row r="59" spans="1:24" ht="60" x14ac:dyDescent="0.25">
      <c r="A59" s="22">
        <v>56</v>
      </c>
      <c r="B59" s="16" t="s">
        <v>399</v>
      </c>
      <c r="C59" s="19" t="s">
        <v>38</v>
      </c>
      <c r="D59" s="19" t="s">
        <v>106</v>
      </c>
      <c r="E59" s="23" t="s">
        <v>107</v>
      </c>
      <c r="F59" s="19" t="s">
        <v>108</v>
      </c>
      <c r="G59" s="19" t="s">
        <v>109</v>
      </c>
      <c r="H59" s="19" t="s">
        <v>9</v>
      </c>
      <c r="I59" s="19" t="s">
        <v>110</v>
      </c>
      <c r="J59" s="16" t="s">
        <v>111</v>
      </c>
      <c r="K59" s="19" t="s">
        <v>103</v>
      </c>
      <c r="L59" s="218">
        <v>2016</v>
      </c>
      <c r="M59" s="215" t="str">
        <f>'Res-SF'!AO10</f>
        <v>N/A</v>
      </c>
      <c r="N59" s="215" t="str">
        <f>'Res-SF'!AO11</f>
        <v>N/A</v>
      </c>
      <c r="O59" s="215">
        <f>'Res-SF'!AO12</f>
        <v>296.60000000000002</v>
      </c>
      <c r="P59" s="215">
        <f>'Res-SF'!AO22</f>
        <v>9.638197552795031</v>
      </c>
      <c r="Q59" s="215">
        <v>296.2</v>
      </c>
      <c r="R59" s="215" t="s">
        <v>122</v>
      </c>
      <c r="S59" s="215" t="s">
        <v>122</v>
      </c>
      <c r="T59" s="215" t="s">
        <v>122</v>
      </c>
      <c r="U59" s="215" t="s">
        <v>122</v>
      </c>
      <c r="V59" s="19" t="s">
        <v>112</v>
      </c>
      <c r="W59" s="19" t="s">
        <v>113</v>
      </c>
      <c r="X59" s="24"/>
    </row>
    <row r="60" spans="1:24" ht="60" x14ac:dyDescent="0.25">
      <c r="A60" s="22">
        <v>57</v>
      </c>
      <c r="B60" s="16" t="s">
        <v>399</v>
      </c>
      <c r="C60" s="19" t="s">
        <v>38</v>
      </c>
      <c r="D60" s="19" t="s">
        <v>106</v>
      </c>
      <c r="E60" s="23" t="s">
        <v>107</v>
      </c>
      <c r="F60" s="19" t="s">
        <v>114</v>
      </c>
      <c r="G60" s="19" t="s">
        <v>109</v>
      </c>
      <c r="H60" s="19" t="s">
        <v>9</v>
      </c>
      <c r="I60" s="19" t="s">
        <v>110</v>
      </c>
      <c r="J60" s="19" t="s">
        <v>115</v>
      </c>
      <c r="K60" s="19" t="s">
        <v>103</v>
      </c>
      <c r="L60" s="218">
        <v>2016</v>
      </c>
      <c r="M60" s="215" t="str">
        <f>'Res-SF'!AQ10</f>
        <v>N/A</v>
      </c>
      <c r="N60" s="215" t="str">
        <f>'Res-SF'!AQ11</f>
        <v>N/A</v>
      </c>
      <c r="O60" s="215">
        <f>'Res-SF'!AQ12</f>
        <v>2680</v>
      </c>
      <c r="P60" s="215">
        <f>'Res-SF'!AQ22</f>
        <v>5398.58709968944</v>
      </c>
      <c r="Q60" s="215">
        <v>2676</v>
      </c>
      <c r="R60" s="215" t="s">
        <v>122</v>
      </c>
      <c r="S60" s="215" t="s">
        <v>122</v>
      </c>
      <c r="T60" s="215" t="s">
        <v>122</v>
      </c>
      <c r="U60" s="215" t="s">
        <v>122</v>
      </c>
      <c r="V60" s="19" t="s">
        <v>112</v>
      </c>
      <c r="W60" s="19" t="s">
        <v>113</v>
      </c>
      <c r="X60" s="24"/>
    </row>
    <row r="61" spans="1:24" ht="60" x14ac:dyDescent="0.25">
      <c r="A61" s="22">
        <v>58</v>
      </c>
      <c r="B61" s="16" t="s">
        <v>399</v>
      </c>
      <c r="C61" s="19" t="s">
        <v>38</v>
      </c>
      <c r="D61" s="19" t="s">
        <v>106</v>
      </c>
      <c r="E61" s="23" t="s">
        <v>107</v>
      </c>
      <c r="F61" s="19" t="s">
        <v>116</v>
      </c>
      <c r="G61" s="19" t="s">
        <v>109</v>
      </c>
      <c r="H61" s="19" t="s">
        <v>9</v>
      </c>
      <c r="I61" s="19" t="s">
        <v>110</v>
      </c>
      <c r="J61" s="19" t="s">
        <v>117</v>
      </c>
      <c r="K61" s="19" t="s">
        <v>103</v>
      </c>
      <c r="L61" s="218">
        <v>2016</v>
      </c>
      <c r="M61" s="215" t="str">
        <f>'Res-SF'!AS10</f>
        <v>N/A</v>
      </c>
      <c r="N61" s="215" t="str">
        <f>'Res-SF'!AS11</f>
        <v>N/A</v>
      </c>
      <c r="O61" s="215">
        <f>'Res-SF'!AS12</f>
        <v>0</v>
      </c>
      <c r="P61" s="215">
        <f>'Res-SF'!AS22</f>
        <v>1126.6923726708078</v>
      </c>
      <c r="Q61" s="215" t="s">
        <v>46</v>
      </c>
      <c r="R61" s="215" t="s">
        <v>46</v>
      </c>
      <c r="S61" s="215" t="s">
        <v>46</v>
      </c>
      <c r="T61" s="215" t="s">
        <v>46</v>
      </c>
      <c r="U61" s="215" t="s">
        <v>46</v>
      </c>
      <c r="V61" s="19" t="s">
        <v>112</v>
      </c>
      <c r="W61" s="19" t="s">
        <v>113</v>
      </c>
      <c r="X61" s="24"/>
    </row>
    <row r="62" spans="1:24" ht="60" x14ac:dyDescent="0.25">
      <c r="A62" s="22">
        <v>59</v>
      </c>
      <c r="B62" s="16" t="s">
        <v>399</v>
      </c>
      <c r="C62" s="19" t="s">
        <v>38</v>
      </c>
      <c r="D62" s="19" t="s">
        <v>106</v>
      </c>
      <c r="E62" s="23" t="s">
        <v>118</v>
      </c>
      <c r="F62" s="19" t="s">
        <v>108</v>
      </c>
      <c r="G62" s="19" t="s">
        <v>119</v>
      </c>
      <c r="H62" s="19" t="s">
        <v>9</v>
      </c>
      <c r="I62" s="19" t="s">
        <v>120</v>
      </c>
      <c r="J62" s="19" t="s">
        <v>121</v>
      </c>
      <c r="K62" s="19" t="s">
        <v>103</v>
      </c>
      <c r="L62" s="218">
        <v>2016</v>
      </c>
      <c r="M62" s="215" t="s">
        <v>46</v>
      </c>
      <c r="N62" s="215" t="s">
        <v>46</v>
      </c>
      <c r="O62" s="215" t="s">
        <v>46</v>
      </c>
      <c r="P62" s="215" t="s">
        <v>46</v>
      </c>
      <c r="Q62" s="215" t="s">
        <v>46</v>
      </c>
      <c r="R62" s="215" t="s">
        <v>46</v>
      </c>
      <c r="S62" s="215" t="s">
        <v>46</v>
      </c>
      <c r="T62" s="215" t="s">
        <v>46</v>
      </c>
      <c r="U62" s="215" t="s">
        <v>46</v>
      </c>
      <c r="V62" s="19" t="s">
        <v>123</v>
      </c>
      <c r="W62" s="19" t="s">
        <v>124</v>
      </c>
      <c r="X62" s="24"/>
    </row>
    <row r="63" spans="1:24" ht="60" x14ac:dyDescent="0.25">
      <c r="A63" s="22">
        <v>60</v>
      </c>
      <c r="B63" s="16" t="s">
        <v>399</v>
      </c>
      <c r="C63" s="19" t="s">
        <v>38</v>
      </c>
      <c r="D63" s="19" t="s">
        <v>106</v>
      </c>
      <c r="E63" s="23" t="s">
        <v>118</v>
      </c>
      <c r="F63" s="19" t="s">
        <v>114</v>
      </c>
      <c r="G63" s="19" t="s">
        <v>119</v>
      </c>
      <c r="H63" s="19" t="s">
        <v>9</v>
      </c>
      <c r="I63" s="19" t="s">
        <v>120</v>
      </c>
      <c r="J63" s="19" t="s">
        <v>125</v>
      </c>
      <c r="K63" s="19" t="s">
        <v>103</v>
      </c>
      <c r="L63" s="218">
        <v>2016</v>
      </c>
      <c r="M63" s="215" t="s">
        <v>46</v>
      </c>
      <c r="N63" s="215" t="s">
        <v>46</v>
      </c>
      <c r="O63" s="215" t="s">
        <v>46</v>
      </c>
      <c r="P63" s="215" t="s">
        <v>46</v>
      </c>
      <c r="Q63" s="215" t="s">
        <v>46</v>
      </c>
      <c r="R63" s="215" t="s">
        <v>46</v>
      </c>
      <c r="S63" s="215" t="s">
        <v>46</v>
      </c>
      <c r="T63" s="215" t="s">
        <v>46</v>
      </c>
      <c r="U63" s="215" t="s">
        <v>46</v>
      </c>
      <c r="V63" s="19" t="s">
        <v>123</v>
      </c>
      <c r="W63" s="19" t="s">
        <v>124</v>
      </c>
      <c r="X63" s="24"/>
    </row>
    <row r="64" spans="1:24" ht="60" x14ac:dyDescent="0.25">
      <c r="A64" s="22">
        <v>61</v>
      </c>
      <c r="B64" s="16" t="s">
        <v>399</v>
      </c>
      <c r="C64" s="19" t="s">
        <v>38</v>
      </c>
      <c r="D64" s="19" t="s">
        <v>106</v>
      </c>
      <c r="E64" s="23" t="s">
        <v>118</v>
      </c>
      <c r="F64" s="19" t="s">
        <v>116</v>
      </c>
      <c r="G64" s="19" t="s">
        <v>119</v>
      </c>
      <c r="H64" s="19" t="s">
        <v>9</v>
      </c>
      <c r="I64" s="19" t="s">
        <v>120</v>
      </c>
      <c r="J64" s="19" t="s">
        <v>126</v>
      </c>
      <c r="K64" s="19" t="s">
        <v>103</v>
      </c>
      <c r="L64" s="218">
        <v>2016</v>
      </c>
      <c r="M64" s="215" t="s">
        <v>46</v>
      </c>
      <c r="N64" s="215" t="s">
        <v>46</v>
      </c>
      <c r="O64" s="215" t="s">
        <v>46</v>
      </c>
      <c r="P64" s="215" t="s">
        <v>46</v>
      </c>
      <c r="Q64" s="215" t="s">
        <v>46</v>
      </c>
      <c r="R64" s="215" t="s">
        <v>46</v>
      </c>
      <c r="S64" s="215" t="s">
        <v>46</v>
      </c>
      <c r="T64" s="215" t="s">
        <v>46</v>
      </c>
      <c r="U64" s="215" t="s">
        <v>46</v>
      </c>
      <c r="V64" s="19" t="s">
        <v>123</v>
      </c>
      <c r="W64" s="19" t="s">
        <v>124</v>
      </c>
      <c r="X64" s="24"/>
    </row>
    <row r="65" spans="1:24" ht="60" x14ac:dyDescent="0.25">
      <c r="A65" s="22">
        <v>62</v>
      </c>
      <c r="B65" s="16" t="s">
        <v>399</v>
      </c>
      <c r="C65" s="19" t="s">
        <v>38</v>
      </c>
      <c r="D65" s="19" t="s">
        <v>106</v>
      </c>
      <c r="E65" s="23" t="s">
        <v>127</v>
      </c>
      <c r="F65" s="19" t="s">
        <v>108</v>
      </c>
      <c r="G65" s="19" t="s">
        <v>128</v>
      </c>
      <c r="H65" s="19" t="s">
        <v>9</v>
      </c>
      <c r="I65" s="19" t="s">
        <v>129</v>
      </c>
      <c r="J65" s="19" t="s">
        <v>130</v>
      </c>
      <c r="K65" s="19" t="s">
        <v>103</v>
      </c>
      <c r="L65" s="218">
        <v>2016</v>
      </c>
      <c r="M65" s="215" t="s">
        <v>46</v>
      </c>
      <c r="N65" s="215" t="s">
        <v>46</v>
      </c>
      <c r="O65" s="215">
        <f>'Res-SF'!BI12</f>
        <v>1.0620000000000001</v>
      </c>
      <c r="P65" s="215" t="s">
        <v>46</v>
      </c>
      <c r="Q65" s="215" t="s">
        <v>46</v>
      </c>
      <c r="R65" s="215" t="s">
        <v>46</v>
      </c>
      <c r="S65" s="215" t="s">
        <v>46</v>
      </c>
      <c r="T65" s="215" t="s">
        <v>46</v>
      </c>
      <c r="U65" s="215" t="s">
        <v>46</v>
      </c>
      <c r="V65" s="19" t="s">
        <v>131</v>
      </c>
      <c r="W65" s="19" t="s">
        <v>132</v>
      </c>
      <c r="X65" s="24" t="s">
        <v>160</v>
      </c>
    </row>
    <row r="66" spans="1:24" ht="60" x14ac:dyDescent="0.25">
      <c r="A66" s="22">
        <v>63</v>
      </c>
      <c r="B66" s="16" t="s">
        <v>399</v>
      </c>
      <c r="C66" s="19" t="s">
        <v>38</v>
      </c>
      <c r="D66" s="19" t="s">
        <v>106</v>
      </c>
      <c r="E66" s="23" t="s">
        <v>127</v>
      </c>
      <c r="F66" s="19" t="s">
        <v>114</v>
      </c>
      <c r="G66" s="19" t="s">
        <v>128</v>
      </c>
      <c r="H66" s="19" t="s">
        <v>9</v>
      </c>
      <c r="I66" s="19" t="s">
        <v>129</v>
      </c>
      <c r="J66" s="19" t="s">
        <v>133</v>
      </c>
      <c r="K66" s="19" t="s">
        <v>103</v>
      </c>
      <c r="L66" s="218">
        <v>2016</v>
      </c>
      <c r="M66" s="215" t="s">
        <v>46</v>
      </c>
      <c r="N66" s="215" t="s">
        <v>46</v>
      </c>
      <c r="O66" s="215">
        <f>'Res-SF'!BK12</f>
        <v>605.6</v>
      </c>
      <c r="P66" s="215" t="s">
        <v>46</v>
      </c>
      <c r="Q66" s="215" t="s">
        <v>46</v>
      </c>
      <c r="R66" s="215" t="s">
        <v>46</v>
      </c>
      <c r="S66" s="215" t="s">
        <v>46</v>
      </c>
      <c r="T66" s="215" t="s">
        <v>46</v>
      </c>
      <c r="U66" s="215" t="s">
        <v>46</v>
      </c>
      <c r="V66" s="19" t="s">
        <v>131</v>
      </c>
      <c r="W66" s="19" t="s">
        <v>132</v>
      </c>
      <c r="X66" s="24"/>
    </row>
    <row r="67" spans="1:24" ht="60" x14ac:dyDescent="0.25">
      <c r="A67" s="22">
        <v>64</v>
      </c>
      <c r="B67" s="16" t="s">
        <v>399</v>
      </c>
      <c r="C67" s="19" t="s">
        <v>38</v>
      </c>
      <c r="D67" s="19" t="s">
        <v>106</v>
      </c>
      <c r="E67" s="23" t="s">
        <v>127</v>
      </c>
      <c r="F67" s="19" t="s">
        <v>116</v>
      </c>
      <c r="G67" s="19" t="s">
        <v>128</v>
      </c>
      <c r="H67" s="19" t="s">
        <v>9</v>
      </c>
      <c r="I67" s="19" t="s">
        <v>129</v>
      </c>
      <c r="J67" s="19" t="s">
        <v>134</v>
      </c>
      <c r="K67" s="19" t="s">
        <v>103</v>
      </c>
      <c r="L67" s="218">
        <v>2016</v>
      </c>
      <c r="M67" s="215" t="s">
        <v>46</v>
      </c>
      <c r="N67" s="215" t="s">
        <v>46</v>
      </c>
      <c r="O67" s="215" t="s">
        <v>46</v>
      </c>
      <c r="P67" s="215" t="s">
        <v>46</v>
      </c>
      <c r="Q67" s="215" t="s">
        <v>46</v>
      </c>
      <c r="R67" s="215" t="s">
        <v>46</v>
      </c>
      <c r="S67" s="215" t="s">
        <v>46</v>
      </c>
      <c r="T67" s="215" t="s">
        <v>46</v>
      </c>
      <c r="U67" s="215" t="s">
        <v>46</v>
      </c>
      <c r="V67" s="19" t="s">
        <v>131</v>
      </c>
      <c r="W67" s="19" t="s">
        <v>132</v>
      </c>
      <c r="X67" s="24"/>
    </row>
    <row r="68" spans="1:24" ht="60" x14ac:dyDescent="0.25">
      <c r="A68" s="22">
        <v>65</v>
      </c>
      <c r="B68" s="16" t="s">
        <v>399</v>
      </c>
      <c r="C68" s="19" t="s">
        <v>38</v>
      </c>
      <c r="D68" s="19" t="s">
        <v>106</v>
      </c>
      <c r="E68" s="23" t="s">
        <v>135</v>
      </c>
      <c r="F68" s="19" t="s">
        <v>108</v>
      </c>
      <c r="G68" s="19" t="s">
        <v>136</v>
      </c>
      <c r="H68" s="19" t="s">
        <v>9</v>
      </c>
      <c r="I68" s="19" t="s">
        <v>137</v>
      </c>
      <c r="J68" s="19" t="s">
        <v>138</v>
      </c>
      <c r="K68" s="19" t="s">
        <v>103</v>
      </c>
      <c r="L68" s="218">
        <v>2016</v>
      </c>
      <c r="M68" s="215" t="s">
        <v>46</v>
      </c>
      <c r="N68" s="215" t="s">
        <v>46</v>
      </c>
      <c r="O68" s="215" t="s">
        <v>46</v>
      </c>
      <c r="P68" s="215" t="s">
        <v>46</v>
      </c>
      <c r="Q68" s="215" t="s">
        <v>46</v>
      </c>
      <c r="R68" s="215" t="s">
        <v>46</v>
      </c>
      <c r="S68" s="215" t="s">
        <v>46</v>
      </c>
      <c r="T68" s="215" t="s">
        <v>46</v>
      </c>
      <c r="U68" s="215" t="s">
        <v>46</v>
      </c>
      <c r="V68" s="19" t="s">
        <v>139</v>
      </c>
      <c r="W68" s="19" t="s">
        <v>124</v>
      </c>
      <c r="X68" s="24"/>
    </row>
    <row r="69" spans="1:24" ht="60" x14ac:dyDescent="0.25">
      <c r="A69" s="22">
        <v>66</v>
      </c>
      <c r="B69" s="16" t="s">
        <v>399</v>
      </c>
      <c r="C69" s="19" t="s">
        <v>38</v>
      </c>
      <c r="D69" s="19" t="s">
        <v>106</v>
      </c>
      <c r="E69" s="23" t="s">
        <v>135</v>
      </c>
      <c r="F69" s="19" t="s">
        <v>114</v>
      </c>
      <c r="G69" s="19" t="s">
        <v>136</v>
      </c>
      <c r="H69" s="19" t="s">
        <v>9</v>
      </c>
      <c r="I69" s="19" t="s">
        <v>137</v>
      </c>
      <c r="J69" s="19" t="s">
        <v>140</v>
      </c>
      <c r="K69" s="19" t="s">
        <v>103</v>
      </c>
      <c r="L69" s="218">
        <v>2016</v>
      </c>
      <c r="M69" s="215" t="s">
        <v>46</v>
      </c>
      <c r="N69" s="215" t="s">
        <v>46</v>
      </c>
      <c r="O69" s="215" t="s">
        <v>46</v>
      </c>
      <c r="P69" s="215" t="s">
        <v>46</v>
      </c>
      <c r="Q69" s="215" t="s">
        <v>46</v>
      </c>
      <c r="R69" s="215" t="s">
        <v>46</v>
      </c>
      <c r="S69" s="215" t="s">
        <v>46</v>
      </c>
      <c r="T69" s="215" t="s">
        <v>46</v>
      </c>
      <c r="U69" s="215" t="s">
        <v>46</v>
      </c>
      <c r="V69" s="19" t="s">
        <v>139</v>
      </c>
      <c r="W69" s="19" t="s">
        <v>124</v>
      </c>
      <c r="X69" s="24"/>
    </row>
    <row r="70" spans="1:24" ht="60" x14ac:dyDescent="0.25">
      <c r="A70" s="22">
        <v>67</v>
      </c>
      <c r="B70" s="16" t="s">
        <v>399</v>
      </c>
      <c r="C70" s="19" t="s">
        <v>38</v>
      </c>
      <c r="D70" s="19" t="s">
        <v>106</v>
      </c>
      <c r="E70" s="23" t="s">
        <v>135</v>
      </c>
      <c r="F70" s="19" t="s">
        <v>116</v>
      </c>
      <c r="G70" s="19" t="s">
        <v>136</v>
      </c>
      <c r="H70" s="19" t="s">
        <v>9</v>
      </c>
      <c r="I70" s="19" t="s">
        <v>137</v>
      </c>
      <c r="J70" s="19" t="s">
        <v>141</v>
      </c>
      <c r="K70" s="19" t="s">
        <v>103</v>
      </c>
      <c r="L70" s="218">
        <v>2016</v>
      </c>
      <c r="M70" s="215" t="s">
        <v>46</v>
      </c>
      <c r="N70" s="215" t="s">
        <v>46</v>
      </c>
      <c r="O70" s="215" t="s">
        <v>46</v>
      </c>
      <c r="P70" s="215" t="s">
        <v>46</v>
      </c>
      <c r="Q70" s="215" t="s">
        <v>46</v>
      </c>
      <c r="R70" s="215" t="s">
        <v>46</v>
      </c>
      <c r="S70" s="215" t="s">
        <v>46</v>
      </c>
      <c r="T70" s="215" t="s">
        <v>46</v>
      </c>
      <c r="U70" s="215" t="s">
        <v>46</v>
      </c>
      <c r="V70" s="19" t="s">
        <v>139</v>
      </c>
      <c r="W70" s="19" t="s">
        <v>124</v>
      </c>
      <c r="X70" s="24"/>
    </row>
    <row r="71" spans="1:24" ht="90" x14ac:dyDescent="0.25">
      <c r="A71" s="22">
        <v>68</v>
      </c>
      <c r="B71" s="16" t="s">
        <v>399</v>
      </c>
      <c r="C71" s="19" t="s">
        <v>38</v>
      </c>
      <c r="D71" s="19" t="s">
        <v>142</v>
      </c>
      <c r="E71" s="23" t="s">
        <v>143</v>
      </c>
      <c r="F71" s="19" t="s">
        <v>144</v>
      </c>
      <c r="G71" s="19" t="s">
        <v>145</v>
      </c>
      <c r="H71" s="19" t="s">
        <v>9</v>
      </c>
      <c r="I71" s="19" t="s">
        <v>146</v>
      </c>
      <c r="J71" s="19" t="s">
        <v>147</v>
      </c>
      <c r="K71" s="19" t="s">
        <v>103</v>
      </c>
      <c r="L71" s="218">
        <v>2016</v>
      </c>
      <c r="M71" s="215">
        <f>'Res-SF'!CC10</f>
        <v>0</v>
      </c>
      <c r="N71" s="215">
        <f>'Res-SF'!CC11</f>
        <v>0</v>
      </c>
      <c r="O71" s="220">
        <f>'Res-SF'!CC12</f>
        <v>0</v>
      </c>
      <c r="P71" s="220">
        <f>'Res-SF'!CC22</f>
        <v>1.1418237265296715E-2</v>
      </c>
      <c r="Q71" s="220">
        <v>0</v>
      </c>
      <c r="R71" s="220">
        <v>0</v>
      </c>
      <c r="S71" s="220">
        <v>0</v>
      </c>
      <c r="T71" s="220">
        <v>0</v>
      </c>
      <c r="U71" s="220">
        <v>0</v>
      </c>
      <c r="V71" s="19" t="s">
        <v>148</v>
      </c>
      <c r="W71" s="19" t="s">
        <v>149</v>
      </c>
      <c r="X71" s="24"/>
    </row>
    <row r="72" spans="1:24" ht="45" x14ac:dyDescent="0.25">
      <c r="A72" s="22">
        <v>69</v>
      </c>
      <c r="B72" s="16" t="s">
        <v>399</v>
      </c>
      <c r="C72" s="19" t="s">
        <v>38</v>
      </c>
      <c r="D72" s="19" t="s">
        <v>142</v>
      </c>
      <c r="E72" s="23" t="s">
        <v>150</v>
      </c>
      <c r="F72" s="19" t="s">
        <v>144</v>
      </c>
      <c r="G72" s="19" t="s">
        <v>151</v>
      </c>
      <c r="H72" s="19" t="s">
        <v>9</v>
      </c>
      <c r="I72" s="19" t="s">
        <v>152</v>
      </c>
      <c r="J72" s="19" t="s">
        <v>153</v>
      </c>
      <c r="K72" s="19" t="s">
        <v>103</v>
      </c>
      <c r="L72" s="218">
        <v>2016</v>
      </c>
      <c r="M72" s="215">
        <f>'Res-SF'!CI10</f>
        <v>0</v>
      </c>
      <c r="N72" s="215">
        <f>'Res-SF'!CI11</f>
        <v>0</v>
      </c>
      <c r="O72" s="220">
        <f>'Res-SF'!CI12</f>
        <v>0</v>
      </c>
      <c r="P72" s="220">
        <f>'Res-SF'!CI22</f>
        <v>1.0691004644960176E-2</v>
      </c>
      <c r="Q72" s="220">
        <v>0</v>
      </c>
      <c r="R72" s="220">
        <v>0</v>
      </c>
      <c r="S72" s="220">
        <v>0</v>
      </c>
      <c r="T72" s="220">
        <v>0</v>
      </c>
      <c r="U72" s="220">
        <v>0</v>
      </c>
      <c r="V72" s="19" t="s">
        <v>154</v>
      </c>
      <c r="W72" s="19" t="s">
        <v>71</v>
      </c>
      <c r="X72" s="24"/>
    </row>
    <row r="73" spans="1:24" ht="45" x14ac:dyDescent="0.25">
      <c r="A73" s="22">
        <v>70</v>
      </c>
      <c r="B73" s="16" t="s">
        <v>399</v>
      </c>
      <c r="C73" s="19" t="s">
        <v>38</v>
      </c>
      <c r="D73" s="19" t="s">
        <v>142</v>
      </c>
      <c r="E73" s="23" t="s">
        <v>155</v>
      </c>
      <c r="F73" s="19" t="s">
        <v>144</v>
      </c>
      <c r="G73" s="19" t="s">
        <v>156</v>
      </c>
      <c r="H73" s="19" t="s">
        <v>9</v>
      </c>
      <c r="I73" s="19" t="s">
        <v>157</v>
      </c>
      <c r="J73" s="19" t="s">
        <v>158</v>
      </c>
      <c r="K73" s="19" t="s">
        <v>103</v>
      </c>
      <c r="L73" s="218">
        <v>2016</v>
      </c>
      <c r="M73" s="215">
        <f>'Res-SF'!CO10</f>
        <v>0</v>
      </c>
      <c r="N73" s="215">
        <f>'Res-SF'!CO11</f>
        <v>0</v>
      </c>
      <c r="O73" s="220">
        <f>'Res-SF'!CO12</f>
        <v>0</v>
      </c>
      <c r="P73" s="220">
        <f>'Res-SF'!CO22</f>
        <v>8.4937972323994755E-3</v>
      </c>
      <c r="Q73" s="220">
        <v>0</v>
      </c>
      <c r="R73" s="220">
        <v>0</v>
      </c>
      <c r="S73" s="220">
        <v>0</v>
      </c>
      <c r="T73" s="220">
        <v>0</v>
      </c>
      <c r="U73" s="220">
        <v>0</v>
      </c>
      <c r="V73" s="19" t="s">
        <v>159</v>
      </c>
      <c r="W73" s="19" t="s">
        <v>88</v>
      </c>
      <c r="X73" s="24"/>
    </row>
    <row r="74" spans="1:24" ht="30" x14ac:dyDescent="0.25">
      <c r="A74" s="22">
        <v>71</v>
      </c>
      <c r="B74" s="16" t="s">
        <v>399</v>
      </c>
      <c r="C74" s="19" t="s">
        <v>38</v>
      </c>
      <c r="D74" s="19" t="s">
        <v>161</v>
      </c>
      <c r="E74" s="23" t="s">
        <v>92</v>
      </c>
      <c r="F74" s="19" t="s">
        <v>93</v>
      </c>
      <c r="G74" s="19" t="s">
        <v>94</v>
      </c>
      <c r="H74" s="19" t="s">
        <v>9</v>
      </c>
      <c r="I74" s="19" t="s">
        <v>162</v>
      </c>
      <c r="J74" s="19" t="s">
        <v>751</v>
      </c>
      <c r="K74" s="19" t="s">
        <v>103</v>
      </c>
      <c r="L74" s="218">
        <v>2016</v>
      </c>
      <c r="M74" s="112">
        <f>'Res-SF'!CW10</f>
        <v>0</v>
      </c>
      <c r="N74" s="112">
        <f>'Res-SF'!CW11</f>
        <v>0</v>
      </c>
      <c r="O74" s="221">
        <f>'Res-SF'!CW12</f>
        <v>12</v>
      </c>
      <c r="P74" s="221">
        <f>'Res-SF'!CW22</f>
        <v>598.4101077287105</v>
      </c>
      <c r="Q74" s="221">
        <v>18</v>
      </c>
      <c r="R74" s="221" t="s">
        <v>46</v>
      </c>
      <c r="S74" s="221" t="s">
        <v>46</v>
      </c>
      <c r="T74" s="221" t="s">
        <v>46</v>
      </c>
      <c r="U74" s="221" t="s">
        <v>46</v>
      </c>
      <c r="V74" s="19" t="s">
        <v>47</v>
      </c>
      <c r="W74" s="19" t="s">
        <v>48</v>
      </c>
      <c r="X74" s="24"/>
    </row>
    <row r="75" spans="1:24" ht="30" x14ac:dyDescent="0.25">
      <c r="A75" s="22">
        <v>72</v>
      </c>
      <c r="B75" s="16" t="s">
        <v>399</v>
      </c>
      <c r="C75" s="19" t="s">
        <v>38</v>
      </c>
      <c r="D75" s="19" t="s">
        <v>161</v>
      </c>
      <c r="E75" s="23" t="s">
        <v>92</v>
      </c>
      <c r="F75" s="19" t="s">
        <v>96</v>
      </c>
      <c r="G75" s="19" t="s">
        <v>94</v>
      </c>
      <c r="H75" s="19" t="s">
        <v>9</v>
      </c>
      <c r="I75" s="19" t="s">
        <v>162</v>
      </c>
      <c r="J75" s="19" t="s">
        <v>752</v>
      </c>
      <c r="K75" s="19" t="s">
        <v>103</v>
      </c>
      <c r="L75" s="218">
        <v>2016</v>
      </c>
      <c r="M75" s="112">
        <f>'Res-SF'!DA10</f>
        <v>0</v>
      </c>
      <c r="N75" s="112">
        <f>'Res-SF'!DA11</f>
        <v>0</v>
      </c>
      <c r="O75" s="112">
        <f>'Res-SF'!DA12</f>
        <v>1.361</v>
      </c>
      <c r="P75" s="112">
        <f>'Res-SF'!DA22</f>
        <v>1.0683526503092744</v>
      </c>
      <c r="Q75" s="112">
        <v>2.0430000000000001</v>
      </c>
      <c r="R75" s="221" t="s">
        <v>46</v>
      </c>
      <c r="S75" s="221" t="s">
        <v>46</v>
      </c>
      <c r="T75" s="221" t="s">
        <v>46</v>
      </c>
      <c r="U75" s="221" t="s">
        <v>46</v>
      </c>
      <c r="V75" s="19" t="s">
        <v>47</v>
      </c>
      <c r="W75" s="19" t="s">
        <v>48</v>
      </c>
      <c r="X75" s="24"/>
    </row>
    <row r="76" spans="1:24" ht="30" x14ac:dyDescent="0.25">
      <c r="A76" s="22">
        <v>73</v>
      </c>
      <c r="B76" s="16" t="s">
        <v>399</v>
      </c>
      <c r="C76" s="19" t="s">
        <v>38</v>
      </c>
      <c r="D76" s="19" t="s">
        <v>161</v>
      </c>
      <c r="E76" s="23" t="s">
        <v>92</v>
      </c>
      <c r="F76" s="19" t="s">
        <v>97</v>
      </c>
      <c r="G76" s="19" t="s">
        <v>94</v>
      </c>
      <c r="H76" s="19" t="s">
        <v>9</v>
      </c>
      <c r="I76" s="19" t="s">
        <v>162</v>
      </c>
      <c r="J76" s="19" t="s">
        <v>753</v>
      </c>
      <c r="K76" s="19" t="s">
        <v>103</v>
      </c>
      <c r="L76" s="218">
        <v>2016</v>
      </c>
      <c r="M76" s="112">
        <f>'Res-SF'!DE10</f>
        <v>0</v>
      </c>
      <c r="N76" s="112">
        <f>'Res-SF'!DE11</f>
        <v>0</v>
      </c>
      <c r="O76" s="112">
        <f>'Res-SF'!DE12</f>
        <v>0</v>
      </c>
      <c r="P76" s="112">
        <f>'Res-SF'!DE22</f>
        <v>5.1190502179460688</v>
      </c>
      <c r="Q76" s="112" t="s">
        <v>122</v>
      </c>
      <c r="R76" s="112" t="s">
        <v>122</v>
      </c>
      <c r="S76" s="112" t="s">
        <v>122</v>
      </c>
      <c r="T76" s="112" t="s">
        <v>122</v>
      </c>
      <c r="U76" s="112" t="s">
        <v>122</v>
      </c>
      <c r="V76" s="19" t="s">
        <v>47</v>
      </c>
      <c r="W76" s="19" t="s">
        <v>48</v>
      </c>
      <c r="X76" s="24"/>
    </row>
    <row r="77" spans="1:24" ht="30" x14ac:dyDescent="0.25">
      <c r="A77" s="22">
        <v>74</v>
      </c>
      <c r="B77" s="16" t="s">
        <v>399</v>
      </c>
      <c r="C77" s="19" t="s">
        <v>38</v>
      </c>
      <c r="D77" s="19" t="s">
        <v>161</v>
      </c>
      <c r="E77" s="23" t="s">
        <v>92</v>
      </c>
      <c r="F77" s="19" t="s">
        <v>98</v>
      </c>
      <c r="G77" s="19" t="s">
        <v>94</v>
      </c>
      <c r="H77" s="19" t="s">
        <v>9</v>
      </c>
      <c r="I77" s="19" t="s">
        <v>162</v>
      </c>
      <c r="J77" s="19" t="s">
        <v>754</v>
      </c>
      <c r="K77" s="19" t="s">
        <v>103</v>
      </c>
      <c r="L77" s="218">
        <v>2016</v>
      </c>
      <c r="M77" s="112">
        <f>'Res-SF'!DM10</f>
        <v>0</v>
      </c>
      <c r="N77" s="112">
        <f>'Res-SF'!DM11</f>
        <v>0</v>
      </c>
      <c r="O77" s="112">
        <f>'Res-SF'!DM12</f>
        <v>21</v>
      </c>
      <c r="P77" s="112">
        <f>'Res-SF'!DM22</f>
        <v>1010.1047144131237</v>
      </c>
      <c r="Q77" s="112">
        <v>32</v>
      </c>
      <c r="R77" s="221" t="s">
        <v>46</v>
      </c>
      <c r="S77" s="221" t="s">
        <v>46</v>
      </c>
      <c r="T77" s="221" t="s">
        <v>46</v>
      </c>
      <c r="U77" s="221" t="s">
        <v>46</v>
      </c>
      <c r="V77" s="19" t="s">
        <v>47</v>
      </c>
      <c r="W77" s="19" t="s">
        <v>48</v>
      </c>
      <c r="X77" s="24"/>
    </row>
    <row r="78" spans="1:24" ht="30" x14ac:dyDescent="0.25">
      <c r="A78" s="22">
        <v>75</v>
      </c>
      <c r="B78" s="16" t="s">
        <v>399</v>
      </c>
      <c r="C78" s="19" t="s">
        <v>38</v>
      </c>
      <c r="D78" s="19" t="s">
        <v>161</v>
      </c>
      <c r="E78" s="23" t="s">
        <v>92</v>
      </c>
      <c r="F78" s="19" t="s">
        <v>99</v>
      </c>
      <c r="G78" s="19" t="s">
        <v>94</v>
      </c>
      <c r="H78" s="19" t="s">
        <v>9</v>
      </c>
      <c r="I78" s="19" t="s">
        <v>162</v>
      </c>
      <c r="J78" s="19" t="s">
        <v>755</v>
      </c>
      <c r="K78" s="19" t="s">
        <v>103</v>
      </c>
      <c r="L78" s="218">
        <v>2016</v>
      </c>
      <c r="M78" s="112">
        <f>'Res-SF'!DQ10</f>
        <v>0</v>
      </c>
      <c r="N78" s="112">
        <f>'Res-SF'!DQ11</f>
        <v>0</v>
      </c>
      <c r="O78" s="112">
        <f>'Res-SF'!DQ12</f>
        <v>2.35</v>
      </c>
      <c r="P78" s="112">
        <f>'Res-SF'!DQ22</f>
        <v>1.8033586578761218</v>
      </c>
      <c r="Q78" s="112">
        <v>3.5270000000000001</v>
      </c>
      <c r="R78" s="221" t="s">
        <v>46</v>
      </c>
      <c r="S78" s="221" t="s">
        <v>46</v>
      </c>
      <c r="T78" s="221" t="s">
        <v>46</v>
      </c>
      <c r="U78" s="221" t="s">
        <v>46</v>
      </c>
      <c r="V78" s="19" t="s">
        <v>47</v>
      </c>
      <c r="W78" s="19" t="s">
        <v>48</v>
      </c>
      <c r="X78" s="24"/>
    </row>
    <row r="79" spans="1:24" ht="30" x14ac:dyDescent="0.25">
      <c r="A79" s="22">
        <v>76</v>
      </c>
      <c r="B79" s="16" t="s">
        <v>399</v>
      </c>
      <c r="C79" s="19" t="s">
        <v>38</v>
      </c>
      <c r="D79" s="19" t="s">
        <v>161</v>
      </c>
      <c r="E79" s="23" t="s">
        <v>92</v>
      </c>
      <c r="F79" s="19" t="s">
        <v>100</v>
      </c>
      <c r="G79" s="19" t="s">
        <v>94</v>
      </c>
      <c r="H79" s="19" t="s">
        <v>9</v>
      </c>
      <c r="I79" s="19" t="s">
        <v>162</v>
      </c>
      <c r="J79" s="19" t="s">
        <v>756</v>
      </c>
      <c r="K79" s="19" t="s">
        <v>103</v>
      </c>
      <c r="L79" s="218">
        <v>2016</v>
      </c>
      <c r="M79" s="112">
        <f>'Res-SF'!DU10</f>
        <v>0</v>
      </c>
      <c r="N79" s="112">
        <f>'Res-SF'!DU11</f>
        <v>0</v>
      </c>
      <c r="O79" s="112">
        <f>'Res-SF'!DU12</f>
        <v>0</v>
      </c>
      <c r="P79" s="112">
        <f>'Res-SF'!DU22</f>
        <v>8.6408579863243613</v>
      </c>
      <c r="Q79" s="112" t="s">
        <v>122</v>
      </c>
      <c r="R79" s="112" t="s">
        <v>122</v>
      </c>
      <c r="S79" s="112" t="s">
        <v>122</v>
      </c>
      <c r="T79" s="112" t="s">
        <v>122</v>
      </c>
      <c r="U79" s="112" t="s">
        <v>122</v>
      </c>
      <c r="V79" s="19" t="s">
        <v>47</v>
      </c>
      <c r="W79" s="19" t="s">
        <v>48</v>
      </c>
      <c r="X79" s="24"/>
    </row>
    <row r="80" spans="1:24" ht="45" x14ac:dyDescent="0.25">
      <c r="A80" s="22">
        <v>77</v>
      </c>
      <c r="B80" s="16" t="s">
        <v>399</v>
      </c>
      <c r="C80" s="19" t="s">
        <v>38</v>
      </c>
      <c r="D80" s="19" t="s">
        <v>163</v>
      </c>
      <c r="E80" s="23" t="s">
        <v>164</v>
      </c>
      <c r="F80" s="19" t="s">
        <v>339</v>
      </c>
      <c r="G80" s="19" t="s">
        <v>165</v>
      </c>
      <c r="H80" s="19" t="s">
        <v>166</v>
      </c>
      <c r="I80" s="19" t="s">
        <v>167</v>
      </c>
      <c r="J80" s="19" t="s">
        <v>168</v>
      </c>
      <c r="K80" s="19" t="s">
        <v>103</v>
      </c>
      <c r="L80" s="218">
        <v>2016</v>
      </c>
      <c r="M80" s="215">
        <f>'Res-SF'!EA10</f>
        <v>0</v>
      </c>
      <c r="N80" s="215">
        <f>'Res-SF'!EA11</f>
        <v>0</v>
      </c>
      <c r="O80" s="215" t="s">
        <v>46</v>
      </c>
      <c r="P80" s="215">
        <f>'Res-SF'!EA22</f>
        <v>23229433.254711412</v>
      </c>
      <c r="Q80" s="215" t="s">
        <v>46</v>
      </c>
      <c r="R80" s="215" t="s">
        <v>46</v>
      </c>
      <c r="S80" s="215" t="s">
        <v>46</v>
      </c>
      <c r="T80" s="215" t="s">
        <v>46</v>
      </c>
      <c r="U80" s="215" t="s">
        <v>46</v>
      </c>
      <c r="V80" s="19" t="s">
        <v>169</v>
      </c>
      <c r="W80" s="19" t="s">
        <v>170</v>
      </c>
      <c r="X80" s="24"/>
    </row>
    <row r="81" spans="1:24" ht="60" x14ac:dyDescent="0.25">
      <c r="A81" s="22">
        <v>78</v>
      </c>
      <c r="B81" s="16" t="s">
        <v>399</v>
      </c>
      <c r="C81" s="19" t="s">
        <v>38</v>
      </c>
      <c r="D81" s="19" t="s">
        <v>171</v>
      </c>
      <c r="E81" s="23" t="s">
        <v>172</v>
      </c>
      <c r="F81" s="19" t="s">
        <v>51</v>
      </c>
      <c r="G81" s="19" t="s">
        <v>52</v>
      </c>
      <c r="H81" s="19" t="s">
        <v>9</v>
      </c>
      <c r="I81" s="19" t="s">
        <v>173</v>
      </c>
      <c r="J81" s="19" t="s">
        <v>174</v>
      </c>
      <c r="K81" s="19" t="s">
        <v>175</v>
      </c>
      <c r="L81" s="218">
        <v>2016</v>
      </c>
      <c r="M81" s="214" t="str">
        <f>'Res-MF'!D10</f>
        <v>N/A</v>
      </c>
      <c r="N81" s="214" t="str">
        <f>'Res-MF'!D11</f>
        <v>N/A</v>
      </c>
      <c r="O81" s="215">
        <f>'Res-MF'!D12</f>
        <v>429</v>
      </c>
      <c r="P81" s="215">
        <f>'Res-MF'!D22</f>
        <v>47.99</v>
      </c>
      <c r="Q81" s="215">
        <v>420</v>
      </c>
      <c r="R81" s="215">
        <v>675</v>
      </c>
      <c r="S81" s="215">
        <v>689</v>
      </c>
      <c r="T81" s="215">
        <v>716</v>
      </c>
      <c r="U81" s="215">
        <v>753</v>
      </c>
      <c r="V81" s="19" t="s">
        <v>176</v>
      </c>
      <c r="W81" s="19" t="s">
        <v>177</v>
      </c>
      <c r="X81" s="24"/>
    </row>
    <row r="82" spans="1:24" ht="60" x14ac:dyDescent="0.25">
      <c r="A82" s="22">
        <v>79</v>
      </c>
      <c r="B82" s="16" t="s">
        <v>399</v>
      </c>
      <c r="C82" s="19" t="s">
        <v>38</v>
      </c>
      <c r="D82" s="19" t="s">
        <v>171</v>
      </c>
      <c r="E82" s="23" t="s">
        <v>172</v>
      </c>
      <c r="F82" s="19" t="s">
        <v>54</v>
      </c>
      <c r="G82" s="19" t="s">
        <v>52</v>
      </c>
      <c r="H82" s="19" t="s">
        <v>9</v>
      </c>
      <c r="I82" s="19" t="s">
        <v>173</v>
      </c>
      <c r="J82" s="19" t="s">
        <v>178</v>
      </c>
      <c r="K82" s="19" t="s">
        <v>175</v>
      </c>
      <c r="L82" s="218">
        <v>2016</v>
      </c>
      <c r="M82" s="215" t="str">
        <f>'Res-MF'!F10</f>
        <v>N/A</v>
      </c>
      <c r="N82" s="215" t="str">
        <f>'Res-MF'!F11</f>
        <v>N/A</v>
      </c>
      <c r="O82" s="215">
        <f>'Res-MF'!F12</f>
        <v>322</v>
      </c>
      <c r="P82" s="215">
        <f>'Res-MF'!F22</f>
        <v>32.390998545845662</v>
      </c>
      <c r="Q82" s="215">
        <v>315</v>
      </c>
      <c r="R82" s="215">
        <v>506</v>
      </c>
      <c r="S82" s="215">
        <v>516</v>
      </c>
      <c r="T82" s="215">
        <v>537</v>
      </c>
      <c r="U82" s="215">
        <v>565</v>
      </c>
      <c r="V82" s="19" t="s">
        <v>176</v>
      </c>
      <c r="W82" s="19" t="s">
        <v>177</v>
      </c>
      <c r="X82" s="24"/>
    </row>
    <row r="83" spans="1:24" ht="60" x14ac:dyDescent="0.25">
      <c r="A83" s="22">
        <v>80</v>
      </c>
      <c r="B83" s="16" t="s">
        <v>399</v>
      </c>
      <c r="C83" s="19" t="s">
        <v>38</v>
      </c>
      <c r="D83" s="19" t="s">
        <v>171</v>
      </c>
      <c r="E83" s="23" t="s">
        <v>172</v>
      </c>
      <c r="F83" s="19" t="s">
        <v>55</v>
      </c>
      <c r="G83" s="19" t="s">
        <v>52</v>
      </c>
      <c r="H83" s="19" t="s">
        <v>9</v>
      </c>
      <c r="I83" s="19" t="s">
        <v>173</v>
      </c>
      <c r="J83" s="19" t="s">
        <v>179</v>
      </c>
      <c r="K83" s="19" t="s">
        <v>175</v>
      </c>
      <c r="L83" s="218">
        <v>2016</v>
      </c>
      <c r="M83" s="215" t="str">
        <f>'Res-MF'!H10</f>
        <v>N/A</v>
      </c>
      <c r="N83" s="215" t="str">
        <f>'Res-MF'!H11</f>
        <v>N/A</v>
      </c>
      <c r="O83" s="215">
        <f>'Res-MF'!H12</f>
        <v>3199006</v>
      </c>
      <c r="P83" s="215">
        <f>'Res-MF'!H22</f>
        <v>1289543.5900000001</v>
      </c>
      <c r="Q83" s="215">
        <v>3129995</v>
      </c>
      <c r="R83" s="215">
        <v>5029251</v>
      </c>
      <c r="S83" s="215">
        <v>5129520</v>
      </c>
      <c r="T83" s="215">
        <v>5337595</v>
      </c>
      <c r="U83" s="215">
        <v>5607868</v>
      </c>
      <c r="V83" s="19" t="s">
        <v>176</v>
      </c>
      <c r="W83" s="19" t="s">
        <v>177</v>
      </c>
      <c r="X83" s="24"/>
    </row>
    <row r="84" spans="1:24" ht="60" x14ac:dyDescent="0.25">
      <c r="A84" s="22">
        <v>81</v>
      </c>
      <c r="B84" s="16" t="s">
        <v>399</v>
      </c>
      <c r="C84" s="19" t="s">
        <v>38</v>
      </c>
      <c r="D84" s="19" t="s">
        <v>171</v>
      </c>
      <c r="E84" s="23" t="s">
        <v>172</v>
      </c>
      <c r="F84" s="19" t="s">
        <v>56</v>
      </c>
      <c r="G84" s="19" t="s">
        <v>52</v>
      </c>
      <c r="H84" s="19" t="s">
        <v>9</v>
      </c>
      <c r="I84" s="19" t="s">
        <v>173</v>
      </c>
      <c r="J84" s="19" t="s">
        <v>180</v>
      </c>
      <c r="K84" s="19" t="s">
        <v>175</v>
      </c>
      <c r="L84" s="218">
        <v>2016</v>
      </c>
      <c r="M84" s="215" t="str">
        <f>'Res-MF'!J10</f>
        <v>N/A</v>
      </c>
      <c r="N84" s="215" t="str">
        <f>'Res-MF'!J11</f>
        <v>N/A</v>
      </c>
      <c r="O84" s="215">
        <f>'Res-MF'!J12</f>
        <v>2399255</v>
      </c>
      <c r="P84" s="215">
        <f>'Res-MF'!J22</f>
        <v>957412.66593803966</v>
      </c>
      <c r="Q84" s="215">
        <v>2347496</v>
      </c>
      <c r="R84" s="215">
        <v>3771938</v>
      </c>
      <c r="S84" s="215">
        <v>3847140</v>
      </c>
      <c r="T84" s="215">
        <v>4003196</v>
      </c>
      <c r="U84" s="215">
        <v>4205901</v>
      </c>
      <c r="V84" s="19" t="s">
        <v>176</v>
      </c>
      <c r="W84" s="19" t="s">
        <v>177</v>
      </c>
      <c r="X84" s="24"/>
    </row>
    <row r="85" spans="1:24" ht="60" x14ac:dyDescent="0.25">
      <c r="A85" s="22">
        <v>82</v>
      </c>
      <c r="B85" s="16" t="s">
        <v>399</v>
      </c>
      <c r="C85" s="19" t="s">
        <v>38</v>
      </c>
      <c r="D85" s="19" t="s">
        <v>171</v>
      </c>
      <c r="E85" s="23" t="s">
        <v>172</v>
      </c>
      <c r="F85" s="19" t="s">
        <v>57</v>
      </c>
      <c r="G85" s="19" t="s">
        <v>52</v>
      </c>
      <c r="H85" s="19" t="s">
        <v>9</v>
      </c>
      <c r="I85" s="19" t="s">
        <v>173</v>
      </c>
      <c r="J85" s="19" t="s">
        <v>181</v>
      </c>
      <c r="K85" s="19" t="s">
        <v>175</v>
      </c>
      <c r="L85" s="218">
        <v>2016</v>
      </c>
      <c r="M85" s="215" t="str">
        <f>Public!K10</f>
        <v>N/A</v>
      </c>
      <c r="N85" s="215" t="str">
        <f>Public!K11</f>
        <v>N/A</v>
      </c>
      <c r="O85" s="215">
        <f>'Res-MF'!L12</f>
        <v>0</v>
      </c>
      <c r="P85" s="215">
        <f>'Res-MF'!L22</f>
        <v>35946.879999999997</v>
      </c>
      <c r="Q85" s="215" t="s">
        <v>122</v>
      </c>
      <c r="R85" s="215" t="s">
        <v>122</v>
      </c>
      <c r="S85" s="215" t="s">
        <v>122</v>
      </c>
      <c r="T85" s="215" t="s">
        <v>122</v>
      </c>
      <c r="U85" s="215" t="s">
        <v>122</v>
      </c>
      <c r="V85" s="19" t="s">
        <v>176</v>
      </c>
      <c r="W85" s="19" t="s">
        <v>177</v>
      </c>
      <c r="X85" s="24"/>
    </row>
    <row r="86" spans="1:24" ht="60" x14ac:dyDescent="0.25">
      <c r="A86" s="22">
        <v>83</v>
      </c>
      <c r="B86" s="16" t="s">
        <v>399</v>
      </c>
      <c r="C86" s="19" t="s">
        <v>38</v>
      </c>
      <c r="D86" s="19" t="s">
        <v>171</v>
      </c>
      <c r="E86" s="23" t="s">
        <v>172</v>
      </c>
      <c r="F86" s="19" t="s">
        <v>58</v>
      </c>
      <c r="G86" s="19" t="s">
        <v>52</v>
      </c>
      <c r="H86" s="19" t="s">
        <v>9</v>
      </c>
      <c r="I86" s="19" t="s">
        <v>173</v>
      </c>
      <c r="J86" s="19" t="s">
        <v>182</v>
      </c>
      <c r="K86" s="19" t="s">
        <v>175</v>
      </c>
      <c r="L86" s="218">
        <v>2016</v>
      </c>
      <c r="M86" s="215" t="str">
        <f>'Res-MF'!N10</f>
        <v>N/A</v>
      </c>
      <c r="N86" s="215" t="str">
        <f>'Res-MF'!N11</f>
        <v>N/A</v>
      </c>
      <c r="O86" s="215">
        <f>'Res-MF'!N12</f>
        <v>0</v>
      </c>
      <c r="P86" s="215">
        <f>'Res-MF'!N22</f>
        <v>26459.080546948931</v>
      </c>
      <c r="Q86" s="215" t="s">
        <v>122</v>
      </c>
      <c r="R86" s="215" t="s">
        <v>122</v>
      </c>
      <c r="S86" s="215" t="s">
        <v>122</v>
      </c>
      <c r="T86" s="215" t="s">
        <v>122</v>
      </c>
      <c r="U86" s="215" t="s">
        <v>122</v>
      </c>
      <c r="V86" s="19" t="s">
        <v>176</v>
      </c>
      <c r="W86" s="19" t="s">
        <v>177</v>
      </c>
      <c r="X86" s="24"/>
    </row>
    <row r="87" spans="1:24" ht="60" x14ac:dyDescent="0.25">
      <c r="A87" s="22">
        <v>84</v>
      </c>
      <c r="B87" s="16" t="s">
        <v>399</v>
      </c>
      <c r="C87" s="19" t="s">
        <v>38</v>
      </c>
      <c r="D87" s="19" t="s">
        <v>171</v>
      </c>
      <c r="E87" s="23" t="s">
        <v>172</v>
      </c>
      <c r="F87" s="19" t="s">
        <v>59</v>
      </c>
      <c r="G87" s="19" t="s">
        <v>52</v>
      </c>
      <c r="H87" s="19" t="s">
        <v>9</v>
      </c>
      <c r="I87" s="19" t="s">
        <v>173</v>
      </c>
      <c r="J87" s="19" t="s">
        <v>183</v>
      </c>
      <c r="K87" s="19" t="s">
        <v>175</v>
      </c>
      <c r="L87" s="218">
        <v>2016</v>
      </c>
      <c r="M87" s="215" t="str">
        <f>'Res-MF'!T10</f>
        <v>N/A</v>
      </c>
      <c r="N87" s="215" t="str">
        <f>'Res-MF'!T11</f>
        <v>N/A</v>
      </c>
      <c r="O87" s="215">
        <f>'Res-MF'!T12</f>
        <v>542550</v>
      </c>
      <c r="P87" s="215">
        <f>'Res-MF'!T22</f>
        <v>791.66796114739259</v>
      </c>
      <c r="Q87" s="215">
        <v>530845</v>
      </c>
      <c r="R87" s="215">
        <v>852958</v>
      </c>
      <c r="S87" s="215">
        <v>869963</v>
      </c>
      <c r="T87" s="215">
        <v>905253</v>
      </c>
      <c r="U87" s="215">
        <v>951091</v>
      </c>
      <c r="V87" s="19" t="s">
        <v>176</v>
      </c>
      <c r="W87" s="19" t="s">
        <v>177</v>
      </c>
      <c r="X87" s="24"/>
    </row>
    <row r="88" spans="1:24" ht="60" x14ac:dyDescent="0.25">
      <c r="A88" s="22">
        <v>85</v>
      </c>
      <c r="B88" s="16" t="s">
        <v>399</v>
      </c>
      <c r="C88" s="19" t="s">
        <v>38</v>
      </c>
      <c r="D88" s="19" t="s">
        <v>171</v>
      </c>
      <c r="E88" s="23" t="s">
        <v>172</v>
      </c>
      <c r="F88" s="19" t="s">
        <v>60</v>
      </c>
      <c r="G88" s="19" t="s">
        <v>52</v>
      </c>
      <c r="H88" s="19" t="s">
        <v>9</v>
      </c>
      <c r="I88" s="19" t="s">
        <v>173</v>
      </c>
      <c r="J88" s="19" t="s">
        <v>184</v>
      </c>
      <c r="K88" s="19" t="s">
        <v>175</v>
      </c>
      <c r="L88" s="218">
        <v>2016</v>
      </c>
      <c r="M88" s="215" t="str">
        <f>'Res-MF'!V10</f>
        <v>N/A</v>
      </c>
      <c r="N88" s="215" t="str">
        <f>'Res-MF'!V11</f>
        <v>N/A</v>
      </c>
      <c r="O88" s="215">
        <f>'Res-MF'!V12</f>
        <v>406912</v>
      </c>
      <c r="P88" s="215">
        <f>'Res-MF'!V22</f>
        <v>554.16757280317461</v>
      </c>
      <c r="Q88" s="215">
        <v>398134</v>
      </c>
      <c r="R88" s="215">
        <v>639719</v>
      </c>
      <c r="S88" s="215">
        <v>652473</v>
      </c>
      <c r="T88" s="215">
        <v>678940</v>
      </c>
      <c r="U88" s="215">
        <v>713318</v>
      </c>
      <c r="V88" s="19" t="s">
        <v>176</v>
      </c>
      <c r="W88" s="19" t="s">
        <v>177</v>
      </c>
      <c r="X88" s="24"/>
    </row>
    <row r="89" spans="1:24" ht="60" x14ac:dyDescent="0.25">
      <c r="A89" s="22">
        <v>86</v>
      </c>
      <c r="B89" s="16" t="s">
        <v>399</v>
      </c>
      <c r="C89" s="19" t="s">
        <v>38</v>
      </c>
      <c r="D89" s="19" t="s">
        <v>171</v>
      </c>
      <c r="E89" s="23" t="s">
        <v>172</v>
      </c>
      <c r="F89" s="19" t="s">
        <v>61</v>
      </c>
      <c r="G89" s="19" t="s">
        <v>52</v>
      </c>
      <c r="H89" s="19" t="s">
        <v>9</v>
      </c>
      <c r="I89" s="19" t="s">
        <v>173</v>
      </c>
      <c r="J89" s="19" t="s">
        <v>185</v>
      </c>
      <c r="K89" s="19" t="s">
        <v>175</v>
      </c>
      <c r="L89" s="218">
        <v>2016</v>
      </c>
      <c r="M89" s="215" t="str">
        <f>'Res-MF'!X10</f>
        <v>N/A</v>
      </c>
      <c r="N89" s="215" t="str">
        <f>'Res-MF'!X11</f>
        <v>N/A</v>
      </c>
      <c r="O89" s="215">
        <f>'Res-MF'!X12</f>
        <v>19194038</v>
      </c>
      <c r="P89" s="215">
        <f>'Res-MF'!X22</f>
        <v>14954742.854569146</v>
      </c>
      <c r="Q89" s="215">
        <v>18779969</v>
      </c>
      <c r="R89" s="215">
        <v>30175507</v>
      </c>
      <c r="S89" s="215">
        <v>30777117</v>
      </c>
      <c r="T89" s="215">
        <v>32025572</v>
      </c>
      <c r="U89" s="215">
        <v>33647206</v>
      </c>
      <c r="V89" s="19" t="s">
        <v>176</v>
      </c>
      <c r="W89" s="19" t="s">
        <v>177</v>
      </c>
      <c r="X89" s="24"/>
    </row>
    <row r="90" spans="1:24" ht="60" x14ac:dyDescent="0.25">
      <c r="A90" s="22">
        <v>87</v>
      </c>
      <c r="B90" s="16" t="s">
        <v>399</v>
      </c>
      <c r="C90" s="19" t="s">
        <v>38</v>
      </c>
      <c r="D90" s="19" t="s">
        <v>171</v>
      </c>
      <c r="E90" s="23" t="s">
        <v>172</v>
      </c>
      <c r="F90" s="19" t="s">
        <v>62</v>
      </c>
      <c r="G90" s="19" t="s">
        <v>52</v>
      </c>
      <c r="H90" s="19" t="s">
        <v>9</v>
      </c>
      <c r="I90" s="19" t="s">
        <v>173</v>
      </c>
      <c r="J90" s="19" t="s">
        <v>186</v>
      </c>
      <c r="K90" s="19" t="s">
        <v>175</v>
      </c>
      <c r="L90" s="218">
        <v>2016</v>
      </c>
      <c r="M90" s="215" t="str">
        <f>'Res-MF'!Z10</f>
        <v>N/A</v>
      </c>
      <c r="N90" s="215" t="str">
        <f>'Res-MF'!Z11</f>
        <v>N/A</v>
      </c>
      <c r="O90" s="215">
        <f>'Res-MF'!Z12</f>
        <v>14084977</v>
      </c>
      <c r="P90" s="215">
        <f>'Res-MF'!Z22</f>
        <v>12302572.527732268</v>
      </c>
      <c r="Q90" s="215">
        <v>14084977</v>
      </c>
      <c r="R90" s="215">
        <v>22631630</v>
      </c>
      <c r="S90" s="215">
        <v>23082838</v>
      </c>
      <c r="T90" s="215">
        <v>24019179</v>
      </c>
      <c r="U90" s="215">
        <v>25235404</v>
      </c>
      <c r="V90" s="19" t="s">
        <v>176</v>
      </c>
      <c r="W90" s="19" t="s">
        <v>177</v>
      </c>
      <c r="X90" s="24"/>
    </row>
    <row r="91" spans="1:24" ht="60" x14ac:dyDescent="0.25">
      <c r="A91" s="22">
        <v>88</v>
      </c>
      <c r="B91" s="16" t="s">
        <v>399</v>
      </c>
      <c r="C91" s="19" t="s">
        <v>38</v>
      </c>
      <c r="D91" s="19" t="s">
        <v>171</v>
      </c>
      <c r="E91" s="23" t="s">
        <v>172</v>
      </c>
      <c r="F91" s="19" t="s">
        <v>63</v>
      </c>
      <c r="G91" s="19" t="s">
        <v>52</v>
      </c>
      <c r="H91" s="19" t="s">
        <v>9</v>
      </c>
      <c r="I91" s="19" t="s">
        <v>173</v>
      </c>
      <c r="J91" s="19" t="s">
        <v>187</v>
      </c>
      <c r="K91" s="19" t="s">
        <v>175</v>
      </c>
      <c r="L91" s="218">
        <v>2016</v>
      </c>
      <c r="M91" s="215" t="str">
        <f>'Res-MF'!AB10</f>
        <v>N/A</v>
      </c>
      <c r="N91" s="215" t="str">
        <f>'Res-MF'!AB11</f>
        <v>N/A</v>
      </c>
      <c r="O91" s="215">
        <f>'Res-MF'!AB12</f>
        <v>0</v>
      </c>
      <c r="P91" s="215">
        <f>'Res-MF'!AB22</f>
        <v>403876.0999181876</v>
      </c>
      <c r="Q91" s="215" t="s">
        <v>122</v>
      </c>
      <c r="R91" s="215" t="s">
        <v>122</v>
      </c>
      <c r="S91" s="215" t="s">
        <v>122</v>
      </c>
      <c r="T91" s="215" t="s">
        <v>122</v>
      </c>
      <c r="U91" s="215" t="s">
        <v>122</v>
      </c>
      <c r="V91" s="19" t="s">
        <v>176</v>
      </c>
      <c r="W91" s="19" t="s">
        <v>177</v>
      </c>
      <c r="X91" s="24"/>
    </row>
    <row r="92" spans="1:24" ht="60" x14ac:dyDescent="0.25">
      <c r="A92" s="22">
        <v>89</v>
      </c>
      <c r="B92" s="16" t="s">
        <v>399</v>
      </c>
      <c r="C92" s="19" t="s">
        <v>38</v>
      </c>
      <c r="D92" s="19" t="s">
        <v>171</v>
      </c>
      <c r="E92" s="23" t="s">
        <v>172</v>
      </c>
      <c r="F92" s="19" t="s">
        <v>64</v>
      </c>
      <c r="G92" s="19" t="s">
        <v>52</v>
      </c>
      <c r="H92" s="19" t="s">
        <v>9</v>
      </c>
      <c r="I92" s="19" t="s">
        <v>173</v>
      </c>
      <c r="J92" s="19" t="s">
        <v>188</v>
      </c>
      <c r="K92" s="19" t="s">
        <v>175</v>
      </c>
      <c r="L92" s="218">
        <v>2016</v>
      </c>
      <c r="M92" s="215" t="str">
        <f>'Res-MF'!AD10</f>
        <v>N/A</v>
      </c>
      <c r="N92" s="215" t="str">
        <f>'Res-MF'!AD11</f>
        <v>N/A</v>
      </c>
      <c r="O92" s="215">
        <f>'Res-MF'!AD12</f>
        <v>0</v>
      </c>
      <c r="P92" s="215">
        <f>'Res-MF'!AD22</f>
        <v>328196.94576682994</v>
      </c>
      <c r="Q92" s="215" t="s">
        <v>122</v>
      </c>
      <c r="R92" s="215" t="s">
        <v>122</v>
      </c>
      <c r="S92" s="215" t="s">
        <v>122</v>
      </c>
      <c r="T92" s="215" t="s">
        <v>122</v>
      </c>
      <c r="U92" s="215" t="s">
        <v>122</v>
      </c>
      <c r="V92" s="19" t="s">
        <v>176</v>
      </c>
      <c r="W92" s="19" t="s">
        <v>177</v>
      </c>
      <c r="X92" s="24"/>
    </row>
    <row r="93" spans="1:24" ht="60" x14ac:dyDescent="0.25">
      <c r="A93" s="22">
        <v>90</v>
      </c>
      <c r="B93" s="16" t="s">
        <v>399</v>
      </c>
      <c r="C93" s="19" t="s">
        <v>38</v>
      </c>
      <c r="D93" s="19" t="s">
        <v>171</v>
      </c>
      <c r="E93" s="23" t="s">
        <v>189</v>
      </c>
      <c r="F93" s="19" t="s">
        <v>51</v>
      </c>
      <c r="G93" s="19" t="s">
        <v>52</v>
      </c>
      <c r="H93" s="19" t="s">
        <v>9</v>
      </c>
      <c r="I93" s="19" t="s">
        <v>190</v>
      </c>
      <c r="J93" s="19" t="s">
        <v>758</v>
      </c>
      <c r="K93" s="19" t="s">
        <v>175</v>
      </c>
      <c r="L93" s="218">
        <v>2016</v>
      </c>
      <c r="M93" s="215" t="str">
        <f>'Res-MF'!AK10</f>
        <v>N/A</v>
      </c>
      <c r="N93" s="215" t="str">
        <f>'Res-MF'!AK11</f>
        <v>N/A</v>
      </c>
      <c r="O93" s="215">
        <f>'Res-MF'!AK12</f>
        <v>46.4</v>
      </c>
      <c r="P93" s="215">
        <f>'Res-MF'!AK22</f>
        <v>0</v>
      </c>
      <c r="Q93" s="215">
        <v>45.4</v>
      </c>
      <c r="R93" s="215">
        <v>73</v>
      </c>
      <c r="S93" s="215">
        <v>74.400000000000006</v>
      </c>
      <c r="T93" s="215">
        <v>77.5</v>
      </c>
      <c r="U93" s="215">
        <v>81.400000000000006</v>
      </c>
      <c r="V93" s="19" t="s">
        <v>176</v>
      </c>
      <c r="W93" s="19" t="s">
        <v>177</v>
      </c>
      <c r="X93" s="24"/>
    </row>
    <row r="94" spans="1:24" ht="60" x14ac:dyDescent="0.25">
      <c r="A94" s="22">
        <v>91</v>
      </c>
      <c r="B94" s="16" t="s">
        <v>399</v>
      </c>
      <c r="C94" s="19" t="s">
        <v>38</v>
      </c>
      <c r="D94" s="19" t="s">
        <v>171</v>
      </c>
      <c r="E94" s="23" t="s">
        <v>189</v>
      </c>
      <c r="F94" s="19" t="s">
        <v>54</v>
      </c>
      <c r="G94" s="19" t="s">
        <v>52</v>
      </c>
      <c r="H94" s="19" t="s">
        <v>9</v>
      </c>
      <c r="I94" s="19" t="s">
        <v>190</v>
      </c>
      <c r="J94" s="19" t="s">
        <v>191</v>
      </c>
      <c r="K94" s="19" t="s">
        <v>175</v>
      </c>
      <c r="L94" s="218">
        <v>2016</v>
      </c>
      <c r="M94" s="215" t="str">
        <f>'Res-MF'!AM10</f>
        <v>N/A</v>
      </c>
      <c r="N94" s="215" t="str">
        <f>'Res-MF'!AM11</f>
        <v>N/A</v>
      </c>
      <c r="O94" s="215">
        <f>'Res-MF'!AM12</f>
        <v>34.799999999999997</v>
      </c>
      <c r="P94" s="215">
        <f>'Res-MF'!AM22</f>
        <v>0</v>
      </c>
      <c r="Q94" s="215">
        <v>34.1</v>
      </c>
      <c r="R94" s="215">
        <v>54.7</v>
      </c>
      <c r="S94" s="215">
        <v>55.8</v>
      </c>
      <c r="T94" s="215">
        <v>58.1</v>
      </c>
      <c r="U94" s="215">
        <v>61</v>
      </c>
      <c r="V94" s="19" t="s">
        <v>176</v>
      </c>
      <c r="W94" s="19" t="s">
        <v>177</v>
      </c>
      <c r="X94" s="24"/>
    </row>
    <row r="95" spans="1:24" ht="60" x14ac:dyDescent="0.25">
      <c r="A95" s="22">
        <v>92</v>
      </c>
      <c r="B95" s="16" t="s">
        <v>399</v>
      </c>
      <c r="C95" s="19" t="s">
        <v>38</v>
      </c>
      <c r="D95" s="19" t="s">
        <v>171</v>
      </c>
      <c r="E95" s="23" t="s">
        <v>189</v>
      </c>
      <c r="F95" s="19" t="s">
        <v>55</v>
      </c>
      <c r="G95" s="19" t="s">
        <v>52</v>
      </c>
      <c r="H95" s="19" t="s">
        <v>9</v>
      </c>
      <c r="I95" s="19" t="s">
        <v>190</v>
      </c>
      <c r="J95" s="19" t="s">
        <v>192</v>
      </c>
      <c r="K95" s="19" t="s">
        <v>175</v>
      </c>
      <c r="L95" s="218">
        <v>2016</v>
      </c>
      <c r="M95" s="215" t="str">
        <f>'Res-MF'!AO10</f>
        <v>N/A</v>
      </c>
      <c r="N95" s="215" t="str">
        <f>'Res-MF'!AO11</f>
        <v>N/A</v>
      </c>
      <c r="O95" s="215">
        <f>'Res-MF'!AO12</f>
        <v>345839</v>
      </c>
      <c r="P95" s="215">
        <f>'Res-MF'!AO22</f>
        <v>119553</v>
      </c>
      <c r="Q95" s="215">
        <v>338378</v>
      </c>
      <c r="R95" s="215">
        <v>543703</v>
      </c>
      <c r="S95" s="215">
        <v>554543</v>
      </c>
      <c r="T95" s="215">
        <v>577037</v>
      </c>
      <c r="U95" s="215">
        <v>606256</v>
      </c>
      <c r="V95" s="19" t="s">
        <v>176</v>
      </c>
      <c r="W95" s="19" t="s">
        <v>177</v>
      </c>
      <c r="X95" s="24"/>
    </row>
    <row r="96" spans="1:24" ht="60" x14ac:dyDescent="0.25">
      <c r="A96" s="22">
        <v>93</v>
      </c>
      <c r="B96" s="16" t="s">
        <v>399</v>
      </c>
      <c r="C96" s="19" t="s">
        <v>38</v>
      </c>
      <c r="D96" s="19" t="s">
        <v>171</v>
      </c>
      <c r="E96" s="23" t="s">
        <v>189</v>
      </c>
      <c r="F96" s="19" t="s">
        <v>56</v>
      </c>
      <c r="G96" s="19" t="s">
        <v>52</v>
      </c>
      <c r="H96" s="19" t="s">
        <v>9</v>
      </c>
      <c r="I96" s="19" t="s">
        <v>190</v>
      </c>
      <c r="J96" s="19" t="s">
        <v>193</v>
      </c>
      <c r="K96" s="19" t="s">
        <v>175</v>
      </c>
      <c r="L96" s="218">
        <v>2016</v>
      </c>
      <c r="M96" s="215" t="str">
        <f>'Res-MF'!AQ10</f>
        <v>N/A</v>
      </c>
      <c r="N96" s="215" t="str">
        <f>'Res-MF'!AQ11</f>
        <v>N/A</v>
      </c>
      <c r="O96" s="215">
        <f>'Res-MF'!AQ12</f>
        <v>259379</v>
      </c>
      <c r="P96" s="215">
        <f>'Res-MF'!AQ22</f>
        <v>80698.274999999994</v>
      </c>
      <c r="Q96" s="215">
        <v>253783</v>
      </c>
      <c r="R96" s="215">
        <v>407777</v>
      </c>
      <c r="S96" s="215">
        <v>415907</v>
      </c>
      <c r="T96" s="215">
        <v>432778</v>
      </c>
      <c r="U96" s="215">
        <v>454692</v>
      </c>
      <c r="V96" s="19" t="s">
        <v>176</v>
      </c>
      <c r="W96" s="19" t="s">
        <v>177</v>
      </c>
      <c r="X96" s="24"/>
    </row>
    <row r="97" spans="1:24" ht="60" x14ac:dyDescent="0.25">
      <c r="A97" s="22">
        <v>94</v>
      </c>
      <c r="B97" s="16" t="s">
        <v>399</v>
      </c>
      <c r="C97" s="19" t="s">
        <v>38</v>
      </c>
      <c r="D97" s="19" t="s">
        <v>171</v>
      </c>
      <c r="E97" s="23" t="s">
        <v>189</v>
      </c>
      <c r="F97" s="19" t="s">
        <v>57</v>
      </c>
      <c r="G97" s="19" t="s">
        <v>52</v>
      </c>
      <c r="H97" s="19" t="s">
        <v>9</v>
      </c>
      <c r="I97" s="19" t="s">
        <v>190</v>
      </c>
      <c r="J97" s="19" t="s">
        <v>194</v>
      </c>
      <c r="K97" s="19" t="s">
        <v>175</v>
      </c>
      <c r="L97" s="218">
        <v>2016</v>
      </c>
      <c r="M97" s="215" t="str">
        <f>'Res-MF'!AS10</f>
        <v>N/A</v>
      </c>
      <c r="N97" s="215" t="str">
        <f>'Res-MF'!AS11</f>
        <v>N/A</v>
      </c>
      <c r="O97" s="215">
        <f>'Res-MF'!AS12</f>
        <v>0</v>
      </c>
      <c r="P97" s="215">
        <f>'Res-MF'!AS22</f>
        <v>10849</v>
      </c>
      <c r="Q97" s="215" t="s">
        <v>122</v>
      </c>
      <c r="R97" s="215" t="s">
        <v>122</v>
      </c>
      <c r="S97" s="215" t="s">
        <v>122</v>
      </c>
      <c r="T97" s="215" t="s">
        <v>122</v>
      </c>
      <c r="U97" s="215" t="s">
        <v>122</v>
      </c>
      <c r="V97" s="19" t="s">
        <v>176</v>
      </c>
      <c r="W97" s="19" t="s">
        <v>177</v>
      </c>
      <c r="X97" s="24"/>
    </row>
    <row r="98" spans="1:24" ht="60" x14ac:dyDescent="0.25">
      <c r="A98" s="22">
        <v>95</v>
      </c>
      <c r="B98" s="16" t="s">
        <v>399</v>
      </c>
      <c r="C98" s="19" t="s">
        <v>38</v>
      </c>
      <c r="D98" s="19" t="s">
        <v>171</v>
      </c>
      <c r="E98" s="23" t="s">
        <v>189</v>
      </c>
      <c r="F98" s="19" t="s">
        <v>58</v>
      </c>
      <c r="G98" s="19" t="s">
        <v>52</v>
      </c>
      <c r="H98" s="19" t="s">
        <v>9</v>
      </c>
      <c r="I98" s="19" t="s">
        <v>190</v>
      </c>
      <c r="J98" s="19" t="s">
        <v>195</v>
      </c>
      <c r="K98" s="19" t="s">
        <v>175</v>
      </c>
      <c r="L98" s="218">
        <v>2016</v>
      </c>
      <c r="M98" s="215" t="str">
        <f>'Res-MF'!AU10</f>
        <v>N/A</v>
      </c>
      <c r="N98" s="215" t="str">
        <f>'Res-MF'!AU11</f>
        <v>N/A</v>
      </c>
      <c r="O98" s="215">
        <f>'Res-MF'!AU12</f>
        <v>0</v>
      </c>
      <c r="P98" s="215">
        <f>'Res-MF'!AU22</f>
        <v>8233.2450000000008</v>
      </c>
      <c r="Q98" s="215" t="s">
        <v>122</v>
      </c>
      <c r="R98" s="215" t="s">
        <v>122</v>
      </c>
      <c r="S98" s="215" t="s">
        <v>122</v>
      </c>
      <c r="T98" s="215" t="s">
        <v>122</v>
      </c>
      <c r="U98" s="215" t="s">
        <v>122</v>
      </c>
      <c r="V98" s="19" t="s">
        <v>176</v>
      </c>
      <c r="W98" s="19" t="s">
        <v>177</v>
      </c>
      <c r="X98" s="24"/>
    </row>
    <row r="99" spans="1:24" ht="60" x14ac:dyDescent="0.25">
      <c r="A99" s="22">
        <v>96</v>
      </c>
      <c r="B99" s="16" t="s">
        <v>399</v>
      </c>
      <c r="C99" s="19" t="s">
        <v>38</v>
      </c>
      <c r="D99" s="19" t="s">
        <v>171</v>
      </c>
      <c r="E99" s="23" t="s">
        <v>189</v>
      </c>
      <c r="F99" s="19" t="s">
        <v>59</v>
      </c>
      <c r="G99" s="19" t="s">
        <v>52</v>
      </c>
      <c r="H99" s="19" t="s">
        <v>9</v>
      </c>
      <c r="I99" s="19" t="s">
        <v>190</v>
      </c>
      <c r="J99" s="19" t="s">
        <v>196</v>
      </c>
      <c r="K99" s="19" t="s">
        <v>175</v>
      </c>
      <c r="L99" s="218">
        <v>2016</v>
      </c>
      <c r="M99" s="215" t="str">
        <f>'Res-MF'!BA10</f>
        <v>N/A</v>
      </c>
      <c r="N99" s="215" t="str">
        <f>'Res-MF'!BA11</f>
        <v>N/A</v>
      </c>
      <c r="O99" s="215">
        <f>'Res-MF'!BA12</f>
        <v>58654</v>
      </c>
      <c r="P99" s="215">
        <f>'Res-MF'!BA22</f>
        <v>0</v>
      </c>
      <c r="Q99" s="215">
        <v>57389</v>
      </c>
      <c r="R99" s="215">
        <v>92212</v>
      </c>
      <c r="S99" s="215">
        <v>94050</v>
      </c>
      <c r="T99" s="215">
        <v>97865</v>
      </c>
      <c r="U99" s="215">
        <v>102821</v>
      </c>
      <c r="V99" s="19" t="s">
        <v>176</v>
      </c>
      <c r="W99" s="19" t="s">
        <v>177</v>
      </c>
      <c r="X99" s="24"/>
    </row>
    <row r="100" spans="1:24" ht="60" x14ac:dyDescent="0.25">
      <c r="A100" s="22">
        <v>97</v>
      </c>
      <c r="B100" s="16" t="s">
        <v>399</v>
      </c>
      <c r="C100" s="19" t="s">
        <v>38</v>
      </c>
      <c r="D100" s="19" t="s">
        <v>171</v>
      </c>
      <c r="E100" s="23" t="s">
        <v>189</v>
      </c>
      <c r="F100" s="19" t="s">
        <v>60</v>
      </c>
      <c r="G100" s="19" t="s">
        <v>52</v>
      </c>
      <c r="H100" s="19" t="s">
        <v>9</v>
      </c>
      <c r="I100" s="19" t="s">
        <v>190</v>
      </c>
      <c r="J100" s="19" t="s">
        <v>197</v>
      </c>
      <c r="K100" s="19" t="s">
        <v>175</v>
      </c>
      <c r="L100" s="218">
        <v>2016</v>
      </c>
      <c r="M100" s="215" t="str">
        <f>'Res-MF'!BC10</f>
        <v>N/A</v>
      </c>
      <c r="N100" s="215" t="str">
        <f>'Res-MF'!BC11</f>
        <v>N/A</v>
      </c>
      <c r="O100" s="215">
        <f>'Res-MF'!BC12</f>
        <v>43991</v>
      </c>
      <c r="P100" s="215">
        <f>'Res-MF'!BC17</f>
        <v>0</v>
      </c>
      <c r="Q100" s="215">
        <v>43042</v>
      </c>
      <c r="R100" s="215">
        <v>69159</v>
      </c>
      <c r="S100" s="215">
        <v>70538</v>
      </c>
      <c r="T100" s="215">
        <v>73399</v>
      </c>
      <c r="U100" s="215">
        <v>77115</v>
      </c>
      <c r="V100" s="19" t="s">
        <v>176</v>
      </c>
      <c r="W100" s="19" t="s">
        <v>177</v>
      </c>
      <c r="X100" s="24"/>
    </row>
    <row r="101" spans="1:24" ht="60" x14ac:dyDescent="0.25">
      <c r="A101" s="22">
        <v>98</v>
      </c>
      <c r="B101" s="16" t="s">
        <v>399</v>
      </c>
      <c r="C101" s="19" t="s">
        <v>38</v>
      </c>
      <c r="D101" s="19" t="s">
        <v>171</v>
      </c>
      <c r="E101" s="23" t="s">
        <v>189</v>
      </c>
      <c r="F101" s="19" t="s">
        <v>61</v>
      </c>
      <c r="G101" s="19" t="s">
        <v>52</v>
      </c>
      <c r="H101" s="19" t="s">
        <v>9</v>
      </c>
      <c r="I101" s="19" t="s">
        <v>190</v>
      </c>
      <c r="J101" s="19" t="s">
        <v>198</v>
      </c>
      <c r="K101" s="19" t="s">
        <v>175</v>
      </c>
      <c r="L101" s="218">
        <v>2016</v>
      </c>
      <c r="M101" s="215" t="str">
        <f>'Res-MF'!BE10</f>
        <v>N/A</v>
      </c>
      <c r="N101" s="215" t="str">
        <f>'Res-MF'!BE11</f>
        <v>N/A</v>
      </c>
      <c r="O101" s="215">
        <f>'Res-MF'!BE12</f>
        <v>2075031</v>
      </c>
      <c r="P101" s="215">
        <f>'Res-MF'!BE22</f>
        <v>1312691.94</v>
      </c>
      <c r="Q101" s="215">
        <v>2030267</v>
      </c>
      <c r="R101" s="215">
        <v>3262217</v>
      </c>
      <c r="S101" s="215">
        <v>3327256</v>
      </c>
      <c r="T101" s="215">
        <v>3462224</v>
      </c>
      <c r="U101" s="215">
        <v>3637536</v>
      </c>
      <c r="V101" s="19" t="s">
        <v>176</v>
      </c>
      <c r="W101" s="19" t="s">
        <v>177</v>
      </c>
      <c r="X101" s="24"/>
    </row>
    <row r="102" spans="1:24" ht="60" x14ac:dyDescent="0.25">
      <c r="A102" s="22">
        <v>99</v>
      </c>
      <c r="B102" s="16" t="s">
        <v>399</v>
      </c>
      <c r="C102" s="19" t="s">
        <v>38</v>
      </c>
      <c r="D102" s="19" t="s">
        <v>171</v>
      </c>
      <c r="E102" s="23" t="s">
        <v>189</v>
      </c>
      <c r="F102" s="19" t="s">
        <v>62</v>
      </c>
      <c r="G102" s="19" t="s">
        <v>52</v>
      </c>
      <c r="H102" s="19" t="s">
        <v>9</v>
      </c>
      <c r="I102" s="19" t="s">
        <v>190</v>
      </c>
      <c r="J102" s="19" t="s">
        <v>199</v>
      </c>
      <c r="K102" s="19" t="s">
        <v>175</v>
      </c>
      <c r="L102" s="218">
        <v>2016</v>
      </c>
      <c r="M102" s="215" t="str">
        <f>'Res-MF'!BG10</f>
        <v>N/A</v>
      </c>
      <c r="N102" s="215" t="str">
        <f>'Res-MF'!BG11</f>
        <v>N/A</v>
      </c>
      <c r="O102" s="215">
        <f>'Res-MF'!BG12</f>
        <v>1556273</v>
      </c>
      <c r="P102" s="215">
        <f>'Res-MF'!BG22</f>
        <v>984518.95499999996</v>
      </c>
      <c r="Q102" s="215">
        <v>1522700</v>
      </c>
      <c r="R102" s="215">
        <v>2446663</v>
      </c>
      <c r="S102" s="215">
        <v>2495442</v>
      </c>
      <c r="T102" s="215">
        <v>2596668</v>
      </c>
      <c r="U102" s="215">
        <v>2728152</v>
      </c>
      <c r="V102" s="19" t="s">
        <v>176</v>
      </c>
      <c r="W102" s="19" t="s">
        <v>177</v>
      </c>
      <c r="X102" s="24"/>
    </row>
    <row r="103" spans="1:24" ht="60" x14ac:dyDescent="0.25">
      <c r="A103" s="22">
        <v>100</v>
      </c>
      <c r="B103" s="16" t="s">
        <v>399</v>
      </c>
      <c r="C103" s="19" t="s">
        <v>38</v>
      </c>
      <c r="D103" s="19" t="s">
        <v>171</v>
      </c>
      <c r="E103" s="23" t="s">
        <v>189</v>
      </c>
      <c r="F103" s="19" t="s">
        <v>63</v>
      </c>
      <c r="G103" s="19" t="s">
        <v>52</v>
      </c>
      <c r="H103" s="19" t="s">
        <v>9</v>
      </c>
      <c r="I103" s="19" t="s">
        <v>190</v>
      </c>
      <c r="J103" s="19" t="s">
        <v>200</v>
      </c>
      <c r="K103" s="19" t="s">
        <v>175</v>
      </c>
      <c r="L103" s="218">
        <v>2016</v>
      </c>
      <c r="M103" s="215" t="str">
        <f>'Res-MF'!BI10</f>
        <v>N/A</v>
      </c>
      <c r="N103" s="215" t="str">
        <f>'Res-MF'!BI11</f>
        <v>N/A</v>
      </c>
      <c r="O103" s="215">
        <f>'Res-MF'!BI12</f>
        <v>0</v>
      </c>
      <c r="P103" s="215">
        <f>'Res-MF'!BI22</f>
        <v>129437.28</v>
      </c>
      <c r="Q103" s="215" t="s">
        <v>122</v>
      </c>
      <c r="R103" s="215" t="s">
        <v>122</v>
      </c>
      <c r="S103" s="215" t="s">
        <v>122</v>
      </c>
      <c r="T103" s="215" t="s">
        <v>122</v>
      </c>
      <c r="U103" s="215" t="s">
        <v>122</v>
      </c>
      <c r="V103" s="19" t="s">
        <v>176</v>
      </c>
      <c r="W103" s="19" t="s">
        <v>177</v>
      </c>
      <c r="X103" s="24"/>
    </row>
    <row r="104" spans="1:24" ht="60" x14ac:dyDescent="0.25">
      <c r="A104" s="22">
        <v>101</v>
      </c>
      <c r="B104" s="16" t="s">
        <v>399</v>
      </c>
      <c r="C104" s="19" t="s">
        <v>38</v>
      </c>
      <c r="D104" s="19" t="s">
        <v>171</v>
      </c>
      <c r="E104" s="23" t="s">
        <v>189</v>
      </c>
      <c r="F104" s="19" t="s">
        <v>64</v>
      </c>
      <c r="G104" s="19" t="s">
        <v>52</v>
      </c>
      <c r="H104" s="19" t="s">
        <v>9</v>
      </c>
      <c r="I104" s="19" t="s">
        <v>190</v>
      </c>
      <c r="J104" s="19" t="s">
        <v>201</v>
      </c>
      <c r="K104" s="19" t="s">
        <v>175</v>
      </c>
      <c r="L104" s="218">
        <v>2016</v>
      </c>
      <c r="M104" s="215" t="str">
        <f>'Res-MF'!BK10</f>
        <v>N/A</v>
      </c>
      <c r="N104" s="215" t="str">
        <f>'Res-MF'!BK11</f>
        <v>N/A</v>
      </c>
      <c r="O104" s="215">
        <f>'Res-MF'!BK12</f>
        <v>0</v>
      </c>
      <c r="P104" s="215">
        <f>'Res-MF'!BK22</f>
        <v>109729.32299999999</v>
      </c>
      <c r="Q104" s="215" t="s">
        <v>122</v>
      </c>
      <c r="R104" s="215" t="s">
        <v>122</v>
      </c>
      <c r="S104" s="215" t="s">
        <v>122</v>
      </c>
      <c r="T104" s="215" t="s">
        <v>122</v>
      </c>
      <c r="U104" s="215" t="s">
        <v>122</v>
      </c>
      <c r="V104" s="19" t="s">
        <v>176</v>
      </c>
      <c r="W104" s="19" t="s">
        <v>177</v>
      </c>
      <c r="X104" s="24"/>
    </row>
    <row r="105" spans="1:24" ht="60" x14ac:dyDescent="0.25">
      <c r="A105" s="22">
        <v>102</v>
      </c>
      <c r="B105" s="16" t="s">
        <v>399</v>
      </c>
      <c r="C105" s="19" t="s">
        <v>38</v>
      </c>
      <c r="D105" s="19" t="s">
        <v>171</v>
      </c>
      <c r="E105" s="23" t="s">
        <v>202</v>
      </c>
      <c r="F105" s="19" t="s">
        <v>51</v>
      </c>
      <c r="G105" s="19" t="s">
        <v>52</v>
      </c>
      <c r="H105" s="19" t="s">
        <v>9</v>
      </c>
      <c r="I105" s="19" t="s">
        <v>203</v>
      </c>
      <c r="J105" s="19" t="s">
        <v>204</v>
      </c>
      <c r="K105" s="19" t="s">
        <v>175</v>
      </c>
      <c r="L105" s="218">
        <v>2016</v>
      </c>
      <c r="M105" s="215" t="s">
        <v>46</v>
      </c>
      <c r="N105" s="215" t="s">
        <v>46</v>
      </c>
      <c r="O105" s="215">
        <v>0</v>
      </c>
      <c r="P105" s="215">
        <f>'Res-MF'!BQ22</f>
        <v>65.323335487636058</v>
      </c>
      <c r="Q105" s="215" t="s">
        <v>122</v>
      </c>
      <c r="R105" s="215" t="s">
        <v>122</v>
      </c>
      <c r="S105" s="215" t="s">
        <v>122</v>
      </c>
      <c r="T105" s="215" t="s">
        <v>122</v>
      </c>
      <c r="U105" s="215" t="s">
        <v>122</v>
      </c>
      <c r="V105" s="19" t="s">
        <v>176</v>
      </c>
      <c r="W105" s="19" t="s">
        <v>177</v>
      </c>
      <c r="X105" s="24"/>
    </row>
    <row r="106" spans="1:24" ht="60" x14ac:dyDescent="0.25">
      <c r="A106" s="22">
        <v>103</v>
      </c>
      <c r="B106" s="16" t="s">
        <v>399</v>
      </c>
      <c r="C106" s="19" t="s">
        <v>38</v>
      </c>
      <c r="D106" s="19" t="s">
        <v>171</v>
      </c>
      <c r="E106" s="23" t="s">
        <v>202</v>
      </c>
      <c r="F106" s="19" t="s">
        <v>54</v>
      </c>
      <c r="G106" s="19" t="s">
        <v>52</v>
      </c>
      <c r="H106" s="19" t="s">
        <v>9</v>
      </c>
      <c r="I106" s="19" t="s">
        <v>203</v>
      </c>
      <c r="J106" s="19" t="s">
        <v>205</v>
      </c>
      <c r="K106" s="19" t="s">
        <v>175</v>
      </c>
      <c r="L106" s="218">
        <v>2016</v>
      </c>
      <c r="M106" s="215" t="s">
        <v>46</v>
      </c>
      <c r="N106" s="215" t="s">
        <v>46</v>
      </c>
      <c r="O106" s="215">
        <v>0</v>
      </c>
      <c r="P106" s="215">
        <f>'Res-MF'!BS22</f>
        <v>44.093251454154348</v>
      </c>
      <c r="Q106" s="215" t="s">
        <v>122</v>
      </c>
      <c r="R106" s="215" t="s">
        <v>122</v>
      </c>
      <c r="S106" s="215" t="s">
        <v>122</v>
      </c>
      <c r="T106" s="215" t="s">
        <v>122</v>
      </c>
      <c r="U106" s="215" t="s">
        <v>122</v>
      </c>
      <c r="V106" s="19" t="s">
        <v>176</v>
      </c>
      <c r="W106" s="19" t="s">
        <v>177</v>
      </c>
      <c r="X106" s="24"/>
    </row>
    <row r="107" spans="1:24" ht="60" x14ac:dyDescent="0.25">
      <c r="A107" s="22">
        <v>104</v>
      </c>
      <c r="B107" s="16" t="s">
        <v>399</v>
      </c>
      <c r="C107" s="19" t="s">
        <v>38</v>
      </c>
      <c r="D107" s="19" t="s">
        <v>171</v>
      </c>
      <c r="E107" s="23" t="s">
        <v>202</v>
      </c>
      <c r="F107" s="19" t="s">
        <v>55</v>
      </c>
      <c r="G107" s="19" t="s">
        <v>52</v>
      </c>
      <c r="H107" s="19" t="s">
        <v>9</v>
      </c>
      <c r="I107" s="19" t="s">
        <v>203</v>
      </c>
      <c r="J107" s="19" t="s">
        <v>206</v>
      </c>
      <c r="K107" s="19" t="s">
        <v>175</v>
      </c>
      <c r="L107" s="218">
        <v>2016</v>
      </c>
      <c r="M107" s="215" t="s">
        <v>46</v>
      </c>
      <c r="N107" s="215" t="s">
        <v>46</v>
      </c>
      <c r="O107" s="215">
        <v>0</v>
      </c>
      <c r="P107" s="215">
        <f>'Res-MF'!BU22</f>
        <v>340947.40560018428</v>
      </c>
      <c r="Q107" s="215" t="s">
        <v>122</v>
      </c>
      <c r="R107" s="215" t="s">
        <v>122</v>
      </c>
      <c r="S107" s="215" t="s">
        <v>122</v>
      </c>
      <c r="T107" s="215" t="s">
        <v>122</v>
      </c>
      <c r="U107" s="215" t="s">
        <v>122</v>
      </c>
      <c r="V107" s="19" t="s">
        <v>176</v>
      </c>
      <c r="W107" s="19" t="s">
        <v>177</v>
      </c>
      <c r="X107" s="24"/>
    </row>
    <row r="108" spans="1:24" ht="60" x14ac:dyDescent="0.25">
      <c r="A108" s="22">
        <v>105</v>
      </c>
      <c r="B108" s="16" t="s">
        <v>399</v>
      </c>
      <c r="C108" s="19" t="s">
        <v>38</v>
      </c>
      <c r="D108" s="19" t="s">
        <v>171</v>
      </c>
      <c r="E108" s="23" t="s">
        <v>202</v>
      </c>
      <c r="F108" s="19" t="s">
        <v>56</v>
      </c>
      <c r="G108" s="19" t="s">
        <v>52</v>
      </c>
      <c r="H108" s="19" t="s">
        <v>9</v>
      </c>
      <c r="I108" s="19" t="s">
        <v>203</v>
      </c>
      <c r="J108" s="19" t="s">
        <v>207</v>
      </c>
      <c r="K108" s="19" t="s">
        <v>175</v>
      </c>
      <c r="L108" s="218">
        <v>2016</v>
      </c>
      <c r="M108" s="215" t="s">
        <v>46</v>
      </c>
      <c r="N108" s="215" t="s">
        <v>46</v>
      </c>
      <c r="O108" s="215">
        <v>0</v>
      </c>
      <c r="P108" s="215">
        <f>'Res-MF'!BW22</f>
        <v>252537.11906196031</v>
      </c>
      <c r="Q108" s="215" t="s">
        <v>122</v>
      </c>
      <c r="R108" s="215" t="s">
        <v>122</v>
      </c>
      <c r="S108" s="215" t="s">
        <v>122</v>
      </c>
      <c r="T108" s="215" t="s">
        <v>122</v>
      </c>
      <c r="U108" s="215" t="s">
        <v>122</v>
      </c>
      <c r="V108" s="19" t="s">
        <v>176</v>
      </c>
      <c r="W108" s="19" t="s">
        <v>177</v>
      </c>
      <c r="X108" s="24"/>
    </row>
    <row r="109" spans="1:24" ht="60" x14ac:dyDescent="0.25">
      <c r="A109" s="22">
        <v>106</v>
      </c>
      <c r="B109" s="16" t="s">
        <v>399</v>
      </c>
      <c r="C109" s="19" t="s">
        <v>38</v>
      </c>
      <c r="D109" s="19" t="s">
        <v>171</v>
      </c>
      <c r="E109" s="23" t="s">
        <v>202</v>
      </c>
      <c r="F109" s="19" t="s">
        <v>57</v>
      </c>
      <c r="G109" s="19" t="s">
        <v>52</v>
      </c>
      <c r="H109" s="19" t="s">
        <v>9</v>
      </c>
      <c r="I109" s="19" t="s">
        <v>203</v>
      </c>
      <c r="J109" s="19" t="s">
        <v>208</v>
      </c>
      <c r="K109" s="19" t="s">
        <v>175</v>
      </c>
      <c r="L109" s="218">
        <v>2016</v>
      </c>
      <c r="M109" s="215" t="s">
        <v>46</v>
      </c>
      <c r="N109" s="215" t="s">
        <v>46</v>
      </c>
      <c r="O109" s="215">
        <v>0</v>
      </c>
      <c r="P109" s="215">
        <f>'Res-MF'!BY22</f>
        <v>5875.4163024679401</v>
      </c>
      <c r="Q109" s="215" t="s">
        <v>122</v>
      </c>
      <c r="R109" s="215" t="s">
        <v>122</v>
      </c>
      <c r="S109" s="215" t="s">
        <v>122</v>
      </c>
      <c r="T109" s="215" t="s">
        <v>122</v>
      </c>
      <c r="U109" s="215" t="s">
        <v>122</v>
      </c>
      <c r="V109" s="19" t="s">
        <v>176</v>
      </c>
      <c r="W109" s="19" t="s">
        <v>177</v>
      </c>
      <c r="X109" s="24"/>
    </row>
    <row r="110" spans="1:24" ht="60" x14ac:dyDescent="0.25">
      <c r="A110" s="22">
        <v>107</v>
      </c>
      <c r="B110" s="16" t="s">
        <v>399</v>
      </c>
      <c r="C110" s="19" t="s">
        <v>38</v>
      </c>
      <c r="D110" s="19" t="s">
        <v>171</v>
      </c>
      <c r="E110" s="23" t="s">
        <v>202</v>
      </c>
      <c r="F110" s="19" t="s">
        <v>58</v>
      </c>
      <c r="G110" s="19" t="s">
        <v>52</v>
      </c>
      <c r="H110" s="19" t="s">
        <v>9</v>
      </c>
      <c r="I110" s="19" t="s">
        <v>203</v>
      </c>
      <c r="J110" s="19" t="s">
        <v>209</v>
      </c>
      <c r="K110" s="19" t="s">
        <v>175</v>
      </c>
      <c r="L110" s="218">
        <v>2016</v>
      </c>
      <c r="M110" s="215" t="s">
        <v>46</v>
      </c>
      <c r="N110" s="215" t="s">
        <v>46</v>
      </c>
      <c r="O110" s="215">
        <v>0</v>
      </c>
      <c r="P110" s="215">
        <f>'Res-MF'!CA22</f>
        <v>4313.3324530510699</v>
      </c>
      <c r="Q110" s="215" t="s">
        <v>122</v>
      </c>
      <c r="R110" s="215" t="s">
        <v>122</v>
      </c>
      <c r="S110" s="215" t="s">
        <v>122</v>
      </c>
      <c r="T110" s="215" t="s">
        <v>122</v>
      </c>
      <c r="U110" s="215" t="s">
        <v>122</v>
      </c>
      <c r="V110" s="19" t="s">
        <v>176</v>
      </c>
      <c r="W110" s="19" t="s">
        <v>177</v>
      </c>
      <c r="X110" s="24"/>
    </row>
    <row r="111" spans="1:24" ht="60" x14ac:dyDescent="0.25">
      <c r="A111" s="22">
        <v>108</v>
      </c>
      <c r="B111" s="16" t="s">
        <v>399</v>
      </c>
      <c r="C111" s="19" t="s">
        <v>38</v>
      </c>
      <c r="D111" s="19" t="s">
        <v>171</v>
      </c>
      <c r="E111" s="23" t="s">
        <v>202</v>
      </c>
      <c r="F111" s="19" t="s">
        <v>59</v>
      </c>
      <c r="G111" s="19" t="s">
        <v>52</v>
      </c>
      <c r="H111" s="19" t="s">
        <v>9</v>
      </c>
      <c r="I111" s="19" t="s">
        <v>203</v>
      </c>
      <c r="J111" s="19" t="s">
        <v>210</v>
      </c>
      <c r="K111" s="19" t="s">
        <v>175</v>
      </c>
      <c r="L111" s="218">
        <v>2016</v>
      </c>
      <c r="M111" s="215" t="s">
        <v>46</v>
      </c>
      <c r="N111" s="215" t="s">
        <v>46</v>
      </c>
      <c r="O111" s="215">
        <v>0</v>
      </c>
      <c r="P111" s="215">
        <f>'Res-MF'!CG22</f>
        <v>910.40753885260767</v>
      </c>
      <c r="Q111" s="215" t="s">
        <v>122</v>
      </c>
      <c r="R111" s="215" t="s">
        <v>122</v>
      </c>
      <c r="S111" s="215" t="s">
        <v>122</v>
      </c>
      <c r="T111" s="215" t="s">
        <v>122</v>
      </c>
      <c r="U111" s="215" t="s">
        <v>122</v>
      </c>
      <c r="V111" s="19" t="s">
        <v>176</v>
      </c>
      <c r="W111" s="19" t="s">
        <v>177</v>
      </c>
      <c r="X111" s="24"/>
    </row>
    <row r="112" spans="1:24" ht="60" x14ac:dyDescent="0.25">
      <c r="A112" s="22">
        <v>109</v>
      </c>
      <c r="B112" s="16" t="s">
        <v>399</v>
      </c>
      <c r="C112" s="19" t="s">
        <v>38</v>
      </c>
      <c r="D112" s="19" t="s">
        <v>171</v>
      </c>
      <c r="E112" s="23" t="s">
        <v>202</v>
      </c>
      <c r="F112" s="19" t="s">
        <v>60</v>
      </c>
      <c r="G112" s="19" t="s">
        <v>52</v>
      </c>
      <c r="H112" s="19" t="s">
        <v>9</v>
      </c>
      <c r="I112" s="19" t="s">
        <v>203</v>
      </c>
      <c r="J112" s="19" t="s">
        <v>211</v>
      </c>
      <c r="K112" s="19" t="s">
        <v>175</v>
      </c>
      <c r="L112" s="218">
        <v>2016</v>
      </c>
      <c r="M112" s="215" t="s">
        <v>46</v>
      </c>
      <c r="N112" s="215" t="s">
        <v>46</v>
      </c>
      <c r="O112" s="215">
        <v>0</v>
      </c>
      <c r="P112" s="215">
        <f>'Res-MF'!CI22</f>
        <v>637.28527719682518</v>
      </c>
      <c r="Q112" s="215" t="s">
        <v>122</v>
      </c>
      <c r="R112" s="215" t="s">
        <v>122</v>
      </c>
      <c r="S112" s="215" t="s">
        <v>122</v>
      </c>
      <c r="T112" s="215" t="s">
        <v>122</v>
      </c>
      <c r="U112" s="215" t="s">
        <v>122</v>
      </c>
      <c r="V112" s="19" t="s">
        <v>176</v>
      </c>
      <c r="W112" s="19" t="s">
        <v>177</v>
      </c>
      <c r="X112" s="24"/>
    </row>
    <row r="113" spans="1:24" ht="60" x14ac:dyDescent="0.25">
      <c r="A113" s="22">
        <v>110</v>
      </c>
      <c r="B113" s="16" t="s">
        <v>399</v>
      </c>
      <c r="C113" s="19" t="s">
        <v>38</v>
      </c>
      <c r="D113" s="19" t="s">
        <v>171</v>
      </c>
      <c r="E113" s="23" t="s">
        <v>202</v>
      </c>
      <c r="F113" s="19" t="s">
        <v>61</v>
      </c>
      <c r="G113" s="19" t="s">
        <v>52</v>
      </c>
      <c r="H113" s="19" t="s">
        <v>9</v>
      </c>
      <c r="I113" s="19" t="s">
        <v>203</v>
      </c>
      <c r="J113" s="19" t="s">
        <v>212</v>
      </c>
      <c r="K113" s="19" t="s">
        <v>175</v>
      </c>
      <c r="L113" s="218">
        <v>2016</v>
      </c>
      <c r="M113" s="215" t="s">
        <v>46</v>
      </c>
      <c r="N113" s="215" t="s">
        <v>46</v>
      </c>
      <c r="O113" s="215">
        <v>0</v>
      </c>
      <c r="P113" s="215">
        <f>'Res-MF'!CK22</f>
        <v>4257658.3054308537</v>
      </c>
      <c r="Q113" s="215" t="s">
        <v>122</v>
      </c>
      <c r="R113" s="215" t="s">
        <v>122</v>
      </c>
      <c r="S113" s="215" t="s">
        <v>122</v>
      </c>
      <c r="T113" s="215" t="s">
        <v>122</v>
      </c>
      <c r="U113" s="215" t="s">
        <v>122</v>
      </c>
      <c r="V113" s="19" t="s">
        <v>176</v>
      </c>
      <c r="W113" s="19" t="s">
        <v>177</v>
      </c>
      <c r="X113" s="24"/>
    </row>
    <row r="114" spans="1:24" ht="60" x14ac:dyDescent="0.25">
      <c r="A114" s="22">
        <v>111</v>
      </c>
      <c r="B114" s="16" t="s">
        <v>399</v>
      </c>
      <c r="C114" s="19" t="s">
        <v>38</v>
      </c>
      <c r="D114" s="19" t="s">
        <v>171</v>
      </c>
      <c r="E114" s="23" t="s">
        <v>202</v>
      </c>
      <c r="F114" s="19" t="s">
        <v>62</v>
      </c>
      <c r="G114" s="19" t="s">
        <v>52</v>
      </c>
      <c r="H114" s="19" t="s">
        <v>9</v>
      </c>
      <c r="I114" s="19" t="s">
        <v>203</v>
      </c>
      <c r="J114" s="19" t="s">
        <v>213</v>
      </c>
      <c r="K114" s="19" t="s">
        <v>175</v>
      </c>
      <c r="L114" s="218">
        <v>2016</v>
      </c>
      <c r="M114" s="215" t="s">
        <v>46</v>
      </c>
      <c r="N114" s="215" t="s">
        <v>46</v>
      </c>
      <c r="O114" s="215">
        <v>0</v>
      </c>
      <c r="P114" s="215">
        <f>'Res-MF'!CM22</f>
        <v>3499406.8912677318</v>
      </c>
      <c r="Q114" s="215" t="s">
        <v>122</v>
      </c>
      <c r="R114" s="215" t="s">
        <v>122</v>
      </c>
      <c r="S114" s="215" t="s">
        <v>122</v>
      </c>
      <c r="T114" s="215" t="s">
        <v>122</v>
      </c>
      <c r="U114" s="215" t="s">
        <v>122</v>
      </c>
      <c r="V114" s="19" t="s">
        <v>176</v>
      </c>
      <c r="W114" s="19" t="s">
        <v>177</v>
      </c>
      <c r="X114" s="24"/>
    </row>
    <row r="115" spans="1:24" ht="60" x14ac:dyDescent="0.25">
      <c r="A115" s="22">
        <v>112</v>
      </c>
      <c r="B115" s="16" t="s">
        <v>399</v>
      </c>
      <c r="C115" s="19" t="s">
        <v>38</v>
      </c>
      <c r="D115" s="19" t="s">
        <v>171</v>
      </c>
      <c r="E115" s="23" t="s">
        <v>202</v>
      </c>
      <c r="F115" s="19" t="s">
        <v>63</v>
      </c>
      <c r="G115" s="19" t="s">
        <v>52</v>
      </c>
      <c r="H115" s="19" t="s">
        <v>9</v>
      </c>
      <c r="I115" s="19" t="s">
        <v>203</v>
      </c>
      <c r="J115" s="19" t="s">
        <v>214</v>
      </c>
      <c r="K115" s="19" t="s">
        <v>175</v>
      </c>
      <c r="L115" s="218">
        <v>2016</v>
      </c>
      <c r="M115" s="215" t="s">
        <v>46</v>
      </c>
      <c r="N115" s="215" t="s">
        <v>46</v>
      </c>
      <c r="O115" s="215">
        <v>0</v>
      </c>
      <c r="P115" s="215">
        <f>'Res-MF'!CO22</f>
        <v>70579.348081812335</v>
      </c>
      <c r="Q115" s="215" t="s">
        <v>122</v>
      </c>
      <c r="R115" s="215" t="s">
        <v>122</v>
      </c>
      <c r="S115" s="215" t="s">
        <v>122</v>
      </c>
      <c r="T115" s="215" t="s">
        <v>122</v>
      </c>
      <c r="U115" s="215" t="s">
        <v>122</v>
      </c>
      <c r="V115" s="19" t="s">
        <v>176</v>
      </c>
      <c r="W115" s="19" t="s">
        <v>177</v>
      </c>
      <c r="X115" s="24"/>
    </row>
    <row r="116" spans="1:24" ht="60" x14ac:dyDescent="0.25">
      <c r="A116" s="22">
        <v>113</v>
      </c>
      <c r="B116" s="16" t="s">
        <v>399</v>
      </c>
      <c r="C116" s="19" t="s">
        <v>38</v>
      </c>
      <c r="D116" s="19" t="s">
        <v>171</v>
      </c>
      <c r="E116" s="23" t="s">
        <v>202</v>
      </c>
      <c r="F116" s="19" t="s">
        <v>64</v>
      </c>
      <c r="G116" s="19" t="s">
        <v>52</v>
      </c>
      <c r="H116" s="19" t="s">
        <v>9</v>
      </c>
      <c r="I116" s="19" t="s">
        <v>203</v>
      </c>
      <c r="J116" s="19" t="s">
        <v>215</v>
      </c>
      <c r="K116" s="19" t="s">
        <v>175</v>
      </c>
      <c r="L116" s="218">
        <v>2016</v>
      </c>
      <c r="M116" s="215" t="s">
        <v>46</v>
      </c>
      <c r="N116" s="215" t="s">
        <v>46</v>
      </c>
      <c r="O116" s="215">
        <v>0</v>
      </c>
      <c r="P116" s="215">
        <f>'Res-MF'!CQ22</f>
        <v>57533.170433170031</v>
      </c>
      <c r="Q116" s="215" t="s">
        <v>122</v>
      </c>
      <c r="R116" s="215" t="s">
        <v>122</v>
      </c>
      <c r="S116" s="215" t="s">
        <v>122</v>
      </c>
      <c r="T116" s="215" t="s">
        <v>122</v>
      </c>
      <c r="U116" s="215" t="s">
        <v>122</v>
      </c>
      <c r="V116" s="19" t="s">
        <v>176</v>
      </c>
      <c r="W116" s="19" t="s">
        <v>177</v>
      </c>
      <c r="X116" s="24"/>
    </row>
    <row r="117" spans="1:24" ht="30" x14ac:dyDescent="0.25">
      <c r="A117" s="22">
        <v>114</v>
      </c>
      <c r="B117" s="16" t="s">
        <v>399</v>
      </c>
      <c r="C117" s="19" t="s">
        <v>38</v>
      </c>
      <c r="D117" s="19" t="s">
        <v>216</v>
      </c>
      <c r="E117" s="23" t="s">
        <v>40</v>
      </c>
      <c r="F117" s="19" t="s">
        <v>41</v>
      </c>
      <c r="G117" s="19" t="s">
        <v>42</v>
      </c>
      <c r="H117" s="19" t="s">
        <v>9</v>
      </c>
      <c r="I117" s="19" t="s">
        <v>217</v>
      </c>
      <c r="J117" s="16" t="s">
        <v>44</v>
      </c>
      <c r="K117" s="19" t="s">
        <v>175</v>
      </c>
      <c r="L117" s="218">
        <v>2016</v>
      </c>
      <c r="M117" s="215" t="s">
        <v>46</v>
      </c>
      <c r="N117" s="215" t="s">
        <v>46</v>
      </c>
      <c r="O117" s="215" t="s">
        <v>46</v>
      </c>
      <c r="P117" s="215">
        <f>'Res-MF'!CW22</f>
        <v>81.381797092622065</v>
      </c>
      <c r="Q117" s="215">
        <v>231</v>
      </c>
      <c r="R117" s="215">
        <v>3378</v>
      </c>
      <c r="S117" s="215">
        <v>367</v>
      </c>
      <c r="T117" s="215">
        <v>366</v>
      </c>
      <c r="U117" s="215">
        <v>436</v>
      </c>
      <c r="V117" s="19" t="s">
        <v>47</v>
      </c>
      <c r="W117" s="19" t="s">
        <v>177</v>
      </c>
      <c r="X117" s="24"/>
    </row>
    <row r="118" spans="1:24" ht="75" x14ac:dyDescent="0.25">
      <c r="A118" s="22">
        <v>115</v>
      </c>
      <c r="B118" s="16" t="s">
        <v>399</v>
      </c>
      <c r="C118" s="19" t="s">
        <v>218</v>
      </c>
      <c r="D118" s="19" t="s">
        <v>219</v>
      </c>
      <c r="E118" s="23" t="s">
        <v>220</v>
      </c>
      <c r="F118" s="19" t="s">
        <v>108</v>
      </c>
      <c r="G118" s="19" t="s">
        <v>221</v>
      </c>
      <c r="H118" s="19" t="s">
        <v>9</v>
      </c>
      <c r="I118" s="19" t="s">
        <v>222</v>
      </c>
      <c r="J118" s="19" t="s">
        <v>223</v>
      </c>
      <c r="K118" s="19" t="s">
        <v>175</v>
      </c>
      <c r="L118" s="218">
        <v>2016</v>
      </c>
      <c r="M118" s="215" t="str">
        <f>'Res-MF'!DC10</f>
        <v>N/A</v>
      </c>
      <c r="N118" s="215" t="str">
        <f>'Res-MF'!DC11</f>
        <v>N/A</v>
      </c>
      <c r="O118" s="215">
        <f>'Res-MF'!DC12</f>
        <v>136253.85999999999</v>
      </c>
      <c r="P118" s="215">
        <f>'Res-MF'!DC22</f>
        <v>17.020754999999998</v>
      </c>
      <c r="Q118" s="215">
        <v>13904.9</v>
      </c>
      <c r="R118" s="215">
        <v>149025.34</v>
      </c>
      <c r="S118" s="215">
        <v>143055.49</v>
      </c>
      <c r="T118" s="215">
        <v>145981.75</v>
      </c>
      <c r="U118" s="215">
        <v>147707.32</v>
      </c>
      <c r="V118" s="19" t="s">
        <v>224</v>
      </c>
      <c r="W118" s="19" t="s">
        <v>225</v>
      </c>
      <c r="X118" s="24"/>
    </row>
    <row r="119" spans="1:24" ht="75" x14ac:dyDescent="0.25">
      <c r="A119" s="22">
        <v>116</v>
      </c>
      <c r="B119" s="16" t="s">
        <v>399</v>
      </c>
      <c r="C119" s="19" t="s">
        <v>218</v>
      </c>
      <c r="D119" s="19" t="s">
        <v>219</v>
      </c>
      <c r="E119" s="23" t="s">
        <v>220</v>
      </c>
      <c r="F119" s="19" t="s">
        <v>114</v>
      </c>
      <c r="G119" s="19" t="s">
        <v>221</v>
      </c>
      <c r="H119" s="19" t="s">
        <v>9</v>
      </c>
      <c r="I119" s="19" t="s">
        <v>222</v>
      </c>
      <c r="J119" s="19" t="s">
        <v>226</v>
      </c>
      <c r="K119" s="19" t="s">
        <v>175</v>
      </c>
      <c r="L119" s="218">
        <v>2016</v>
      </c>
      <c r="M119" s="215" t="s">
        <v>46</v>
      </c>
      <c r="N119" s="215" t="s">
        <v>46</v>
      </c>
      <c r="O119" s="215">
        <f>'Res-MF'!DE12</f>
        <v>4820319</v>
      </c>
      <c r="P119" s="215">
        <f>'Res-MF'!DE22</f>
        <v>239807.11962857141</v>
      </c>
      <c r="Q119" s="215">
        <v>4772595</v>
      </c>
      <c r="R119" s="215">
        <v>5272141</v>
      </c>
      <c r="S119" s="215">
        <v>5060943</v>
      </c>
      <c r="T119" s="215">
        <v>5164467</v>
      </c>
      <c r="U119" s="215">
        <v>5225513</v>
      </c>
      <c r="V119" s="19" t="s">
        <v>224</v>
      </c>
      <c r="W119" s="19" t="s">
        <v>225</v>
      </c>
      <c r="X119" s="24"/>
    </row>
    <row r="120" spans="1:24" ht="75" x14ac:dyDescent="0.25">
      <c r="A120" s="22">
        <v>117</v>
      </c>
      <c r="B120" s="16" t="s">
        <v>399</v>
      </c>
      <c r="C120" s="19" t="s">
        <v>218</v>
      </c>
      <c r="D120" s="19" t="s">
        <v>219</v>
      </c>
      <c r="E120" s="23" t="s">
        <v>220</v>
      </c>
      <c r="F120" s="19" t="s">
        <v>116</v>
      </c>
      <c r="G120" s="19" t="s">
        <v>221</v>
      </c>
      <c r="H120" s="19" t="s">
        <v>9</v>
      </c>
      <c r="I120" s="19" t="s">
        <v>222</v>
      </c>
      <c r="J120" s="19" t="s">
        <v>227</v>
      </c>
      <c r="K120" s="19" t="s">
        <v>175</v>
      </c>
      <c r="L120" s="218">
        <v>2016</v>
      </c>
      <c r="M120" s="215" t="s">
        <v>46</v>
      </c>
      <c r="N120" s="215" t="s">
        <v>46</v>
      </c>
      <c r="O120" s="215">
        <f>'Res-MF'!DG12</f>
        <v>0</v>
      </c>
      <c r="P120" s="215">
        <f>'Res-MF'!DG22</f>
        <v>7077.9919885714289</v>
      </c>
      <c r="Q120" s="215" t="s">
        <v>122</v>
      </c>
      <c r="R120" s="215" t="s">
        <v>122</v>
      </c>
      <c r="S120" s="215" t="s">
        <v>122</v>
      </c>
      <c r="T120" s="215" t="s">
        <v>122</v>
      </c>
      <c r="U120" s="215" t="s">
        <v>122</v>
      </c>
      <c r="V120" s="19" t="s">
        <v>224</v>
      </c>
      <c r="W120" s="19" t="s">
        <v>225</v>
      </c>
      <c r="X120" s="24"/>
    </row>
    <row r="121" spans="1:24" ht="30" x14ac:dyDescent="0.25">
      <c r="A121" s="22">
        <v>118</v>
      </c>
      <c r="B121" s="16" t="s">
        <v>399</v>
      </c>
      <c r="C121" s="19" t="s">
        <v>218</v>
      </c>
      <c r="D121" s="19" t="s">
        <v>219</v>
      </c>
      <c r="E121" s="23" t="s">
        <v>228</v>
      </c>
      <c r="F121" s="19" t="s">
        <v>108</v>
      </c>
      <c r="G121" s="19" t="s">
        <v>229</v>
      </c>
      <c r="H121" s="19" t="s">
        <v>9</v>
      </c>
      <c r="I121" s="19" t="s">
        <v>230</v>
      </c>
      <c r="J121" s="19" t="s">
        <v>231</v>
      </c>
      <c r="K121" s="19" t="s">
        <v>175</v>
      </c>
      <c r="L121" s="218">
        <v>2016</v>
      </c>
      <c r="M121" s="215" t="str">
        <f>'Res-MF'!DM10</f>
        <v>N/A</v>
      </c>
      <c r="N121" s="215" t="str">
        <f>'Res-MF'!DM11</f>
        <v>N/A</v>
      </c>
      <c r="O121" s="215">
        <v>20495.580000000002</v>
      </c>
      <c r="P121" s="215">
        <f>'Res-MF'!DM12</f>
        <v>20495.580000000002</v>
      </c>
      <c r="Q121" s="215">
        <v>20053.43</v>
      </c>
      <c r="R121" s="215">
        <v>22152.42</v>
      </c>
      <c r="S121" s="215">
        <v>21265.01</v>
      </c>
      <c r="T121" s="215">
        <v>21699.99</v>
      </c>
      <c r="U121" s="215">
        <v>21956.49</v>
      </c>
      <c r="V121" s="19" t="s">
        <v>232</v>
      </c>
      <c r="W121" s="19" t="s">
        <v>233</v>
      </c>
      <c r="X121" s="24"/>
    </row>
    <row r="122" spans="1:24" ht="30" x14ac:dyDescent="0.25">
      <c r="A122" s="22">
        <v>119</v>
      </c>
      <c r="B122" s="16" t="s">
        <v>399</v>
      </c>
      <c r="C122" s="19" t="s">
        <v>218</v>
      </c>
      <c r="D122" s="19" t="s">
        <v>219</v>
      </c>
      <c r="E122" s="23" t="s">
        <v>228</v>
      </c>
      <c r="F122" s="19" t="s">
        <v>114</v>
      </c>
      <c r="G122" s="19" t="s">
        <v>229</v>
      </c>
      <c r="H122" s="19" t="s">
        <v>9</v>
      </c>
      <c r="I122" s="19" t="s">
        <v>230</v>
      </c>
      <c r="J122" s="19" t="s">
        <v>234</v>
      </c>
      <c r="K122" s="19" t="s">
        <v>175</v>
      </c>
      <c r="L122" s="218">
        <v>2016</v>
      </c>
      <c r="M122" s="215" t="str">
        <f>'Res-MF'!DO10</f>
        <v>N/A</v>
      </c>
      <c r="N122" s="215" t="str">
        <f>'Res-MF'!DO11</f>
        <v>N/A</v>
      </c>
      <c r="O122" s="215">
        <f>'Res-MF'!DO12</f>
        <v>725082</v>
      </c>
      <c r="P122" s="215">
        <f>'Res-MF'!DO22</f>
        <v>1678649.8373999998</v>
      </c>
      <c r="Q122" s="215">
        <v>709440</v>
      </c>
      <c r="R122" s="215">
        <v>783697</v>
      </c>
      <c r="S122" s="215">
        <v>752302</v>
      </c>
      <c r="T122" s="215">
        <v>767691</v>
      </c>
      <c r="U122" s="215">
        <v>776765</v>
      </c>
      <c r="V122" s="19" t="s">
        <v>232</v>
      </c>
      <c r="W122" s="19" t="s">
        <v>233</v>
      </c>
      <c r="X122" s="24"/>
    </row>
    <row r="123" spans="1:24" ht="30" x14ac:dyDescent="0.25">
      <c r="A123" s="22">
        <v>120</v>
      </c>
      <c r="B123" s="16" t="s">
        <v>399</v>
      </c>
      <c r="C123" s="19" t="s">
        <v>218</v>
      </c>
      <c r="D123" s="19" t="s">
        <v>219</v>
      </c>
      <c r="E123" s="23" t="s">
        <v>228</v>
      </c>
      <c r="F123" s="19" t="s">
        <v>116</v>
      </c>
      <c r="G123" s="19" t="s">
        <v>229</v>
      </c>
      <c r="H123" s="19" t="s">
        <v>9</v>
      </c>
      <c r="I123" s="19" t="s">
        <v>230</v>
      </c>
      <c r="J123" s="19" t="s">
        <v>235</v>
      </c>
      <c r="K123" s="19" t="s">
        <v>175</v>
      </c>
      <c r="L123" s="218">
        <v>2016</v>
      </c>
      <c r="M123" s="215" t="str">
        <f>'Res-MF'!DQ10</f>
        <v>N/A</v>
      </c>
      <c r="N123" s="215" t="str">
        <f>'Res-MF'!DQ11</f>
        <v>N/A</v>
      </c>
      <c r="O123" s="215">
        <f>'Res-MF'!DQ12</f>
        <v>0</v>
      </c>
      <c r="P123" s="215">
        <f>'Res-MF'!DQ22</f>
        <v>49545.943920000005</v>
      </c>
      <c r="Q123" s="215" t="s">
        <v>122</v>
      </c>
      <c r="R123" s="215" t="s">
        <v>122</v>
      </c>
      <c r="S123" s="215" t="s">
        <v>122</v>
      </c>
      <c r="T123" s="215" t="s">
        <v>122</v>
      </c>
      <c r="U123" s="215" t="s">
        <v>122</v>
      </c>
      <c r="V123" s="19" t="s">
        <v>232</v>
      </c>
      <c r="W123" s="19" t="s">
        <v>233</v>
      </c>
      <c r="X123" s="24"/>
    </row>
    <row r="124" spans="1:24" ht="30" x14ac:dyDescent="0.25">
      <c r="A124" s="22">
        <v>121</v>
      </c>
      <c r="B124" s="16" t="s">
        <v>399</v>
      </c>
      <c r="C124" s="19" t="s">
        <v>218</v>
      </c>
      <c r="D124" s="19" t="s">
        <v>219</v>
      </c>
      <c r="E124" s="23" t="s">
        <v>236</v>
      </c>
      <c r="F124" s="19" t="s">
        <v>108</v>
      </c>
      <c r="G124" s="19" t="s">
        <v>237</v>
      </c>
      <c r="H124" s="19" t="s">
        <v>9</v>
      </c>
      <c r="I124" s="19" t="s">
        <v>238</v>
      </c>
      <c r="J124" s="19" t="s">
        <v>239</v>
      </c>
      <c r="K124" s="19" t="s">
        <v>175</v>
      </c>
      <c r="L124" s="218">
        <v>2016</v>
      </c>
      <c r="M124" s="215" t="str">
        <f>'Res-MF'!DW10</f>
        <v>N/A</v>
      </c>
      <c r="N124" s="215" t="str">
        <f>'Res-MF'!DW11</f>
        <v>N/A</v>
      </c>
      <c r="O124" s="215">
        <f>'Res-MF'!DW12</f>
        <v>0.11677999999999999</v>
      </c>
      <c r="P124" s="215">
        <f>'Res-MF'!DW22</f>
        <v>6.357490530085753E-4</v>
      </c>
      <c r="Q124" s="215">
        <v>0.11427</v>
      </c>
      <c r="R124" s="215">
        <v>0.12623000000000001</v>
      </c>
      <c r="S124" s="215" t="s">
        <v>757</v>
      </c>
      <c r="T124" s="215">
        <v>0.12365</v>
      </c>
      <c r="U124" s="215">
        <v>0.12511</v>
      </c>
      <c r="V124" s="19" t="s">
        <v>240</v>
      </c>
      <c r="W124" s="19" t="s">
        <v>113</v>
      </c>
      <c r="X124" s="24"/>
    </row>
    <row r="125" spans="1:24" ht="30" x14ac:dyDescent="0.25">
      <c r="A125" s="22">
        <v>122</v>
      </c>
      <c r="B125" s="16" t="s">
        <v>399</v>
      </c>
      <c r="C125" s="19" t="s">
        <v>218</v>
      </c>
      <c r="D125" s="19" t="s">
        <v>219</v>
      </c>
      <c r="E125" s="23" t="s">
        <v>236</v>
      </c>
      <c r="F125" s="19" t="s">
        <v>114</v>
      </c>
      <c r="G125" s="19" t="s">
        <v>237</v>
      </c>
      <c r="H125" s="19" t="s">
        <v>9</v>
      </c>
      <c r="I125" s="19" t="s">
        <v>238</v>
      </c>
      <c r="J125" s="19" t="s">
        <v>241</v>
      </c>
      <c r="K125" s="19" t="s">
        <v>175</v>
      </c>
      <c r="L125" s="218">
        <v>2016</v>
      </c>
      <c r="M125" s="215" t="str">
        <f>'Res-MF'!DY10</f>
        <v>N/A</v>
      </c>
      <c r="N125" s="215" t="str">
        <f>'Res-MF'!DY11</f>
        <v>N/A</v>
      </c>
      <c r="O125" s="215">
        <f>'Res-MF'!DY12</f>
        <v>4.13</v>
      </c>
      <c r="P125" s="215">
        <f>'Res-MF'!DY22</f>
        <v>8.957131996117587</v>
      </c>
      <c r="Q125" s="215">
        <v>4.04</v>
      </c>
      <c r="R125" s="215">
        <v>4.47</v>
      </c>
      <c r="S125" s="215">
        <v>4.29</v>
      </c>
      <c r="T125" s="215">
        <v>4.37</v>
      </c>
      <c r="U125" s="215">
        <v>4.43</v>
      </c>
      <c r="V125" s="19" t="s">
        <v>240</v>
      </c>
      <c r="W125" s="19" t="s">
        <v>113</v>
      </c>
      <c r="X125" s="24"/>
    </row>
    <row r="126" spans="1:24" ht="30" x14ac:dyDescent="0.25">
      <c r="A126" s="22">
        <v>123</v>
      </c>
      <c r="B126" s="16" t="s">
        <v>399</v>
      </c>
      <c r="C126" s="19" t="s">
        <v>218</v>
      </c>
      <c r="D126" s="19" t="s">
        <v>219</v>
      </c>
      <c r="E126" s="23" t="s">
        <v>236</v>
      </c>
      <c r="F126" s="19" t="s">
        <v>116</v>
      </c>
      <c r="G126" s="19" t="s">
        <v>237</v>
      </c>
      <c r="H126" s="19" t="s">
        <v>9</v>
      </c>
      <c r="I126" s="19" t="s">
        <v>238</v>
      </c>
      <c r="J126" s="19" t="s">
        <v>242</v>
      </c>
      <c r="K126" s="19" t="s">
        <v>175</v>
      </c>
      <c r="L126" s="218">
        <v>2016</v>
      </c>
      <c r="M126" s="215" t="str">
        <f>'Res-MF'!EA10</f>
        <v>N/A</v>
      </c>
      <c r="N126" s="215" t="str">
        <f>'Res-MF'!EA11</f>
        <v>N/A</v>
      </c>
      <c r="O126" s="215">
        <f>'Res-MF'!EA12</f>
        <v>0</v>
      </c>
      <c r="P126" s="215">
        <f>'Res-MF'!EA22</f>
        <v>0.26437292023394787</v>
      </c>
      <c r="Q126" s="215" t="s">
        <v>122</v>
      </c>
      <c r="R126" s="215" t="s">
        <v>122</v>
      </c>
      <c r="S126" s="215" t="s">
        <v>122</v>
      </c>
      <c r="T126" s="215" t="s">
        <v>122</v>
      </c>
      <c r="U126" s="215" t="s">
        <v>122</v>
      </c>
      <c r="V126" s="19" t="s">
        <v>240</v>
      </c>
      <c r="W126" s="19" t="s">
        <v>113</v>
      </c>
      <c r="X126" s="24"/>
    </row>
    <row r="127" spans="1:24" ht="60" x14ac:dyDescent="0.25">
      <c r="A127" s="22">
        <v>124</v>
      </c>
      <c r="B127" s="16" t="s">
        <v>399</v>
      </c>
      <c r="C127" s="19" t="s">
        <v>218</v>
      </c>
      <c r="D127" s="19" t="s">
        <v>243</v>
      </c>
      <c r="E127" s="23" t="s">
        <v>244</v>
      </c>
      <c r="F127" s="19" t="s">
        <v>144</v>
      </c>
      <c r="G127" s="19" t="s">
        <v>145</v>
      </c>
      <c r="H127" s="19" t="s">
        <v>9</v>
      </c>
      <c r="I127" s="19" t="s">
        <v>245</v>
      </c>
      <c r="J127" s="19" t="s">
        <v>246</v>
      </c>
      <c r="K127" s="19" t="s">
        <v>175</v>
      </c>
      <c r="L127" s="218">
        <v>2016</v>
      </c>
      <c r="M127" s="215">
        <f>'Res-MF'!EJ10</f>
        <v>0</v>
      </c>
      <c r="N127" s="215">
        <f>'Res-MF'!EJ11</f>
        <v>0</v>
      </c>
      <c r="O127" s="220">
        <f>'Res-MF'!EJ12</f>
        <v>0</v>
      </c>
      <c r="P127" s="220">
        <f>'Res-MF'!EJ22</f>
        <v>4.2735042735042739E-3</v>
      </c>
      <c r="Q127" s="220">
        <v>0</v>
      </c>
      <c r="R127" s="220">
        <v>0</v>
      </c>
      <c r="S127" s="220">
        <v>0</v>
      </c>
      <c r="T127" s="220">
        <v>0</v>
      </c>
      <c r="U127" s="220">
        <v>0</v>
      </c>
      <c r="V127" s="19" t="s">
        <v>247</v>
      </c>
      <c r="W127" s="19" t="s">
        <v>248</v>
      </c>
      <c r="X127" s="24"/>
    </row>
    <row r="128" spans="1:24" ht="60" x14ac:dyDescent="0.25">
      <c r="A128" s="22">
        <v>125</v>
      </c>
      <c r="B128" s="16" t="s">
        <v>399</v>
      </c>
      <c r="C128" s="19" t="s">
        <v>218</v>
      </c>
      <c r="D128" s="19" t="s">
        <v>243</v>
      </c>
      <c r="E128" s="23" t="s">
        <v>249</v>
      </c>
      <c r="F128" s="19" t="s">
        <v>144</v>
      </c>
      <c r="G128" s="19" t="s">
        <v>145</v>
      </c>
      <c r="H128" s="19" t="s">
        <v>9</v>
      </c>
      <c r="I128" s="19" t="s">
        <v>250</v>
      </c>
      <c r="J128" s="19" t="s">
        <v>251</v>
      </c>
      <c r="K128" s="19" t="s">
        <v>175</v>
      </c>
      <c r="L128" s="218">
        <v>2016</v>
      </c>
      <c r="M128" s="215">
        <f>'Res-MF'!EH10</f>
        <v>0</v>
      </c>
      <c r="N128" s="215">
        <f>'Res-MF'!EH11</f>
        <v>0</v>
      </c>
      <c r="O128" s="220">
        <f>'Res-MF'!EH12</f>
        <v>0.4</v>
      </c>
      <c r="P128" s="220">
        <f>'Res-MF'!EH22</f>
        <v>0.122027993744036</v>
      </c>
      <c r="Q128" s="220">
        <v>4.0000000000000001E-3</v>
      </c>
      <c r="R128" s="220">
        <v>6.0000000000000001E-3</v>
      </c>
      <c r="S128" s="220">
        <v>7.0000000000000001E-3</v>
      </c>
      <c r="T128" s="220">
        <v>7.0000000000000001E-3</v>
      </c>
      <c r="U128" s="220">
        <v>7.0000000000000001E-3</v>
      </c>
      <c r="V128" s="19" t="s">
        <v>252</v>
      </c>
      <c r="W128" s="19" t="s">
        <v>253</v>
      </c>
      <c r="X128" s="24"/>
    </row>
    <row r="129" spans="1:24" ht="60" x14ac:dyDescent="0.25">
      <c r="A129" s="22">
        <v>126</v>
      </c>
      <c r="B129" s="16" t="s">
        <v>399</v>
      </c>
      <c r="C129" s="19" t="s">
        <v>218</v>
      </c>
      <c r="D129" s="19" t="s">
        <v>243</v>
      </c>
      <c r="E129" s="23" t="s">
        <v>254</v>
      </c>
      <c r="F129" s="19" t="s">
        <v>144</v>
      </c>
      <c r="G129" s="19" t="s">
        <v>255</v>
      </c>
      <c r="H129" s="19" t="s">
        <v>9</v>
      </c>
      <c r="I129" s="19" t="s">
        <v>256</v>
      </c>
      <c r="J129" s="19" t="s">
        <v>257</v>
      </c>
      <c r="K129" s="19" t="s">
        <v>175</v>
      </c>
      <c r="L129" s="218">
        <v>2016</v>
      </c>
      <c r="M129" s="215">
        <f>'Res-MF'!EP10</f>
        <v>0</v>
      </c>
      <c r="N129" s="215">
        <f>'Res-MF'!EP11</f>
        <v>0</v>
      </c>
      <c r="O129" s="220">
        <f>'Res-MF'!EP12</f>
        <v>0.3</v>
      </c>
      <c r="P129" s="220">
        <f>'Res-MF'!EP22</f>
        <v>1.0320448814200066E-3</v>
      </c>
      <c r="Q129" s="220">
        <v>3.0000000000000001E-3</v>
      </c>
      <c r="R129" s="220">
        <v>4.0000000000000001E-3</v>
      </c>
      <c r="S129" s="220">
        <v>4.0000000000000001E-3</v>
      </c>
      <c r="T129" s="220">
        <v>4.0000000000000001E-3</v>
      </c>
      <c r="U129" s="220">
        <v>4.0000000000000001E-3</v>
      </c>
      <c r="V129" s="19" t="s">
        <v>258</v>
      </c>
      <c r="W129" s="19"/>
      <c r="X129" s="24"/>
    </row>
    <row r="130" spans="1:24" ht="45" x14ac:dyDescent="0.25">
      <c r="A130" s="22">
        <v>127</v>
      </c>
      <c r="B130" s="16" t="s">
        <v>399</v>
      </c>
      <c r="C130" s="19" t="s">
        <v>218</v>
      </c>
      <c r="D130" s="19" t="s">
        <v>243</v>
      </c>
      <c r="E130" s="23" t="s">
        <v>259</v>
      </c>
      <c r="F130" s="19" t="s">
        <v>144</v>
      </c>
      <c r="G130" s="19" t="s">
        <v>151</v>
      </c>
      <c r="H130" s="19" t="s">
        <v>9</v>
      </c>
      <c r="I130" s="19" t="s">
        <v>260</v>
      </c>
      <c r="J130" s="19" t="s">
        <v>153</v>
      </c>
      <c r="K130" s="19" t="s">
        <v>175</v>
      </c>
      <c r="L130" s="218">
        <v>2016</v>
      </c>
      <c r="M130" s="215">
        <f>'Res-MF'!EW10</f>
        <v>0</v>
      </c>
      <c r="N130" s="215">
        <f>'Res-MF'!EW11</f>
        <v>0</v>
      </c>
      <c r="O130" s="220">
        <f>'Res-MF'!EW12</f>
        <v>0</v>
      </c>
      <c r="P130" s="220">
        <f>'Res-MF'!EW22</f>
        <v>4.0442440296847515E-5</v>
      </c>
      <c r="Q130" s="220">
        <v>0</v>
      </c>
      <c r="R130" s="220">
        <v>0</v>
      </c>
      <c r="S130" s="220">
        <v>0</v>
      </c>
      <c r="T130" s="220">
        <v>0</v>
      </c>
      <c r="U130" s="220">
        <v>0</v>
      </c>
      <c r="V130" s="19" t="s">
        <v>261</v>
      </c>
      <c r="W130" s="19" t="s">
        <v>71</v>
      </c>
      <c r="X130" s="24"/>
    </row>
    <row r="131" spans="1:24" ht="45" x14ac:dyDescent="0.25">
      <c r="A131" s="22">
        <v>128</v>
      </c>
      <c r="B131" s="16" t="s">
        <v>399</v>
      </c>
      <c r="C131" s="19" t="s">
        <v>218</v>
      </c>
      <c r="D131" s="19" t="s">
        <v>243</v>
      </c>
      <c r="E131" s="23" t="s">
        <v>262</v>
      </c>
      <c r="F131" s="19" t="s">
        <v>144</v>
      </c>
      <c r="G131" s="19" t="s">
        <v>156</v>
      </c>
      <c r="H131" s="19" t="s">
        <v>9</v>
      </c>
      <c r="I131" s="19" t="s">
        <v>263</v>
      </c>
      <c r="J131" s="19" t="s">
        <v>264</v>
      </c>
      <c r="K131" s="19" t="s">
        <v>175</v>
      </c>
      <c r="L131" s="218">
        <v>2016</v>
      </c>
      <c r="M131" s="215">
        <f>'Res-MF'!FD10</f>
        <v>0</v>
      </c>
      <c r="N131" s="215">
        <f>'Res-MF'!FD11</f>
        <v>0</v>
      </c>
      <c r="O131" s="220">
        <f>'Res-MF'!FD12</f>
        <v>0</v>
      </c>
      <c r="P131" s="220">
        <f>'Res-MF'!FD22</f>
        <v>6.3690210814597798E-3</v>
      </c>
      <c r="Q131" s="220">
        <v>0</v>
      </c>
      <c r="R131" s="220">
        <v>0</v>
      </c>
      <c r="S131" s="220">
        <v>0</v>
      </c>
      <c r="T131" s="220">
        <v>0</v>
      </c>
      <c r="U131" s="220">
        <v>0</v>
      </c>
      <c r="V131" s="19" t="s">
        <v>159</v>
      </c>
      <c r="W131" s="19" t="s">
        <v>88</v>
      </c>
      <c r="X131" s="24"/>
    </row>
    <row r="132" spans="1:24" ht="45" x14ac:dyDescent="0.25">
      <c r="A132" s="22">
        <v>129</v>
      </c>
      <c r="B132" s="16" t="s">
        <v>399</v>
      </c>
      <c r="C132" s="19" t="s">
        <v>218</v>
      </c>
      <c r="D132" s="19" t="s">
        <v>265</v>
      </c>
      <c r="E132" s="23" t="s">
        <v>266</v>
      </c>
      <c r="F132" s="19" t="s">
        <v>144</v>
      </c>
      <c r="G132" s="19" t="s">
        <v>267</v>
      </c>
      <c r="H132" s="19" t="s">
        <v>9</v>
      </c>
      <c r="I132" s="19" t="s">
        <v>268</v>
      </c>
      <c r="J132" s="19" t="s">
        <v>269</v>
      </c>
      <c r="K132" s="19" t="s">
        <v>175</v>
      </c>
      <c r="L132" s="218">
        <v>2016</v>
      </c>
      <c r="M132" s="215">
        <f>'Res-MF'!FK10</f>
        <v>0</v>
      </c>
      <c r="N132" s="215">
        <f>'Res-MF'!FK11</f>
        <v>0</v>
      </c>
      <c r="O132" s="220">
        <f>'Res-MF'!FK12</f>
        <v>1.9E-3</v>
      </c>
      <c r="P132" s="220" t="str">
        <f>'Res-MF'!FK22</f>
        <v>N/A</v>
      </c>
      <c r="Q132" s="220">
        <v>0</v>
      </c>
      <c r="R132" s="220">
        <v>0</v>
      </c>
      <c r="S132" s="220">
        <v>0</v>
      </c>
      <c r="T132" s="220">
        <v>0</v>
      </c>
      <c r="U132" s="220">
        <v>0</v>
      </c>
      <c r="V132" s="19" t="s">
        <v>270</v>
      </c>
      <c r="W132" s="19"/>
      <c r="X132" s="24"/>
    </row>
    <row r="133" spans="1:24" ht="30" x14ac:dyDescent="0.25">
      <c r="A133" s="22">
        <v>130</v>
      </c>
      <c r="B133" s="16" t="s">
        <v>399</v>
      </c>
      <c r="C133" s="19" t="s">
        <v>218</v>
      </c>
      <c r="D133" s="19" t="s">
        <v>265</v>
      </c>
      <c r="E133" s="23" t="s">
        <v>271</v>
      </c>
      <c r="F133" s="19" t="s">
        <v>144</v>
      </c>
      <c r="G133" s="19" t="s">
        <v>272</v>
      </c>
      <c r="H133" s="19" t="s">
        <v>9</v>
      </c>
      <c r="I133" s="19" t="s">
        <v>273</v>
      </c>
      <c r="J133" s="19" t="s">
        <v>274</v>
      </c>
      <c r="K133" s="19" t="s">
        <v>175</v>
      </c>
      <c r="L133" s="218">
        <v>2016</v>
      </c>
      <c r="M133" s="215">
        <f>'Res-MF'!FR10</f>
        <v>0</v>
      </c>
      <c r="N133" s="215">
        <f>'Res-MF'!FR11</f>
        <v>0</v>
      </c>
      <c r="O133" s="220">
        <f>'Res-MF'!FR12</f>
        <v>0.71</v>
      </c>
      <c r="P133" s="220" t="str">
        <f>'Res-MF'!FR22</f>
        <v>N/A</v>
      </c>
      <c r="Q133" s="220">
        <v>1.9000000000000001E-5</v>
      </c>
      <c r="R133" s="220">
        <v>2.8E-5</v>
      </c>
      <c r="S133" s="220">
        <v>3.0000000000000001E-5</v>
      </c>
      <c r="T133" s="220">
        <v>3.0000000000000001E-5</v>
      </c>
      <c r="U133" s="220">
        <v>3.1999999999999999E-5</v>
      </c>
      <c r="V133" s="19" t="s">
        <v>275</v>
      </c>
      <c r="W133" s="19"/>
      <c r="X133" s="24"/>
    </row>
    <row r="134" spans="1:24" ht="30" x14ac:dyDescent="0.25">
      <c r="A134" s="22">
        <v>131</v>
      </c>
      <c r="B134" s="16" t="s">
        <v>399</v>
      </c>
      <c r="C134" s="19" t="s">
        <v>218</v>
      </c>
      <c r="D134" s="19" t="s">
        <v>276</v>
      </c>
      <c r="E134" s="23" t="s">
        <v>92</v>
      </c>
      <c r="F134" s="19" t="s">
        <v>93</v>
      </c>
      <c r="G134" s="19" t="s">
        <v>94</v>
      </c>
      <c r="H134" s="19" t="s">
        <v>9</v>
      </c>
      <c r="I134" s="19" t="s">
        <v>277</v>
      </c>
      <c r="J134" s="19" t="s">
        <v>751</v>
      </c>
      <c r="K134" s="19" t="s">
        <v>175</v>
      </c>
      <c r="L134" s="218">
        <v>2016</v>
      </c>
      <c r="M134" s="112">
        <f>'Res-MF'!$FY$10</f>
        <v>0</v>
      </c>
      <c r="N134" s="112">
        <f>'Res-MF'!$FY$10</f>
        <v>0</v>
      </c>
      <c r="O134" s="222">
        <f>'Res-MF'!GA12</f>
        <v>7</v>
      </c>
      <c r="P134" s="222">
        <f>'Res-MF'!GA22</f>
        <v>2152.1920155485313</v>
      </c>
      <c r="Q134" s="112">
        <v>8</v>
      </c>
      <c r="R134" s="112">
        <v>5</v>
      </c>
      <c r="S134" s="112">
        <v>5</v>
      </c>
      <c r="T134" s="112">
        <v>4</v>
      </c>
      <c r="U134" s="112">
        <v>4</v>
      </c>
      <c r="V134" s="19" t="s">
        <v>47</v>
      </c>
      <c r="W134" s="19" t="s">
        <v>48</v>
      </c>
      <c r="X134" s="24"/>
    </row>
    <row r="135" spans="1:24" ht="30" x14ac:dyDescent="0.25">
      <c r="A135" s="22">
        <v>132</v>
      </c>
      <c r="B135" s="16" t="s">
        <v>399</v>
      </c>
      <c r="C135" s="19" t="s">
        <v>218</v>
      </c>
      <c r="D135" s="19" t="s">
        <v>276</v>
      </c>
      <c r="E135" s="23" t="s">
        <v>92</v>
      </c>
      <c r="F135" s="19" t="s">
        <v>96</v>
      </c>
      <c r="G135" s="19" t="s">
        <v>94</v>
      </c>
      <c r="H135" s="19" t="s">
        <v>9</v>
      </c>
      <c r="I135" s="19" t="s">
        <v>277</v>
      </c>
      <c r="J135" s="19" t="s">
        <v>752</v>
      </c>
      <c r="K135" s="19" t="s">
        <v>175</v>
      </c>
      <c r="L135" s="218">
        <v>2016</v>
      </c>
      <c r="M135" s="112">
        <f>'Res-MF'!$FY$10</f>
        <v>0</v>
      </c>
      <c r="N135" s="112">
        <f>'Res-MF'!$FY$10</f>
        <v>0</v>
      </c>
      <c r="O135" s="222">
        <f>'Res-MF'!GE12</f>
        <v>0.21</v>
      </c>
      <c r="P135" s="222">
        <f>'Res-MF'!GE22</f>
        <v>0.15275581920313963</v>
      </c>
      <c r="Q135" s="112">
        <v>0.21</v>
      </c>
      <c r="R135" s="112">
        <v>0.13</v>
      </c>
      <c r="S135" s="112">
        <v>0.13</v>
      </c>
      <c r="T135" s="112">
        <v>0.12</v>
      </c>
      <c r="U135" s="112">
        <v>0.12</v>
      </c>
      <c r="V135" s="19" t="s">
        <v>47</v>
      </c>
      <c r="W135" s="19" t="s">
        <v>48</v>
      </c>
      <c r="X135" s="24"/>
    </row>
    <row r="136" spans="1:24" ht="30" x14ac:dyDescent="0.25">
      <c r="A136" s="22">
        <v>133</v>
      </c>
      <c r="B136" s="16" t="s">
        <v>399</v>
      </c>
      <c r="C136" s="19" t="s">
        <v>218</v>
      </c>
      <c r="D136" s="19" t="s">
        <v>276</v>
      </c>
      <c r="E136" s="23" t="s">
        <v>92</v>
      </c>
      <c r="F136" s="19" t="s">
        <v>97</v>
      </c>
      <c r="G136" s="19" t="s">
        <v>94</v>
      </c>
      <c r="H136" s="19" t="s">
        <v>9</v>
      </c>
      <c r="I136" s="19" t="s">
        <v>277</v>
      </c>
      <c r="J136" s="19" t="s">
        <v>753</v>
      </c>
      <c r="K136" s="19" t="s">
        <v>175</v>
      </c>
      <c r="L136" s="218">
        <v>2016</v>
      </c>
      <c r="M136" s="112">
        <f>'Res-MF'!$FY$10</f>
        <v>0</v>
      </c>
      <c r="N136" s="112">
        <f>'Res-MF'!$FY$10</f>
        <v>0</v>
      </c>
      <c r="O136" s="222">
        <f>'Res-MF'!GI12</f>
        <v>0</v>
      </c>
      <c r="P136" s="222">
        <f>'Res-MF'!GI22</f>
        <v>5.1754696909456746</v>
      </c>
      <c r="Q136" s="112" t="s">
        <v>122</v>
      </c>
      <c r="R136" s="112" t="s">
        <v>122</v>
      </c>
      <c r="S136" s="112" t="s">
        <v>122</v>
      </c>
      <c r="T136" s="112" t="s">
        <v>122</v>
      </c>
      <c r="U136" s="112" t="s">
        <v>122</v>
      </c>
      <c r="V136" s="19" t="s">
        <v>47</v>
      </c>
      <c r="W136" s="19" t="s">
        <v>48</v>
      </c>
      <c r="X136" s="24"/>
    </row>
    <row r="137" spans="1:24" ht="30" x14ac:dyDescent="0.25">
      <c r="A137" s="22">
        <v>134</v>
      </c>
      <c r="B137" s="16" t="s">
        <v>399</v>
      </c>
      <c r="C137" s="19" t="s">
        <v>218</v>
      </c>
      <c r="D137" s="19" t="s">
        <v>276</v>
      </c>
      <c r="E137" s="23" t="s">
        <v>92</v>
      </c>
      <c r="F137" s="19" t="s">
        <v>98</v>
      </c>
      <c r="G137" s="19" t="s">
        <v>94</v>
      </c>
      <c r="H137" s="19" t="s">
        <v>9</v>
      </c>
      <c r="I137" s="19" t="s">
        <v>277</v>
      </c>
      <c r="J137" s="19" t="s">
        <v>754</v>
      </c>
      <c r="K137" s="19" t="s">
        <v>175</v>
      </c>
      <c r="L137" s="218">
        <v>2016</v>
      </c>
      <c r="M137" s="112">
        <f>'Res-MF'!$FY$10</f>
        <v>0</v>
      </c>
      <c r="N137" s="112">
        <f>'Res-MF'!$FY$10</f>
        <v>0</v>
      </c>
      <c r="O137" s="112">
        <f>'Res-MF'!GQ12</f>
        <v>10</v>
      </c>
      <c r="P137" s="112">
        <f>'Res-MF'!GQ22</f>
        <v>2935.1761054074327</v>
      </c>
      <c r="Q137" s="112">
        <v>7</v>
      </c>
      <c r="R137" s="112">
        <v>5</v>
      </c>
      <c r="S137" s="112">
        <v>5</v>
      </c>
      <c r="T137" s="112">
        <v>4</v>
      </c>
      <c r="U137" s="112">
        <v>4</v>
      </c>
      <c r="V137" s="19" t="s">
        <v>47</v>
      </c>
      <c r="W137" s="19" t="s">
        <v>48</v>
      </c>
      <c r="X137" s="24"/>
    </row>
    <row r="138" spans="1:24" ht="30" x14ac:dyDescent="0.25">
      <c r="A138" s="22">
        <v>135</v>
      </c>
      <c r="B138" s="16" t="s">
        <v>399</v>
      </c>
      <c r="C138" s="19" t="s">
        <v>218</v>
      </c>
      <c r="D138" s="19" t="s">
        <v>276</v>
      </c>
      <c r="E138" s="23" t="s">
        <v>92</v>
      </c>
      <c r="F138" s="19" t="s">
        <v>99</v>
      </c>
      <c r="G138" s="19" t="s">
        <v>94</v>
      </c>
      <c r="H138" s="19" t="s">
        <v>9</v>
      </c>
      <c r="I138" s="19" t="s">
        <v>277</v>
      </c>
      <c r="J138" s="19" t="s">
        <v>755</v>
      </c>
      <c r="K138" s="19" t="s">
        <v>175</v>
      </c>
      <c r="L138" s="218">
        <v>2016</v>
      </c>
      <c r="M138" s="112">
        <f>'Res-MF'!$FY$10</f>
        <v>0</v>
      </c>
      <c r="N138" s="112">
        <f>'Res-MF'!$FY$10</f>
        <v>0</v>
      </c>
      <c r="O138" s="112">
        <f>'Res-MF'!GU12</f>
        <v>0.27</v>
      </c>
      <c r="P138" s="112">
        <f>'Res-MF'!GU22</f>
        <v>0.20832956690098955</v>
      </c>
      <c r="Q138" s="112">
        <v>0.28000000000000003</v>
      </c>
      <c r="R138" s="112">
        <v>0.17</v>
      </c>
      <c r="S138" s="112">
        <v>0.17</v>
      </c>
      <c r="T138" s="112">
        <v>0.16</v>
      </c>
      <c r="U138" s="112">
        <v>0.16</v>
      </c>
      <c r="V138" s="19" t="s">
        <v>47</v>
      </c>
      <c r="W138" s="19" t="s">
        <v>48</v>
      </c>
      <c r="X138" s="24"/>
    </row>
    <row r="139" spans="1:24" ht="30" x14ac:dyDescent="0.25">
      <c r="A139" s="22">
        <v>136</v>
      </c>
      <c r="B139" s="16" t="s">
        <v>399</v>
      </c>
      <c r="C139" s="19" t="s">
        <v>218</v>
      </c>
      <c r="D139" s="19" t="s">
        <v>276</v>
      </c>
      <c r="E139" s="23" t="s">
        <v>92</v>
      </c>
      <c r="F139" s="19" t="s">
        <v>100</v>
      </c>
      <c r="G139" s="19" t="s">
        <v>94</v>
      </c>
      <c r="H139" s="19" t="s">
        <v>9</v>
      </c>
      <c r="I139" s="19" t="s">
        <v>277</v>
      </c>
      <c r="J139" s="19" t="s">
        <v>756</v>
      </c>
      <c r="K139" s="19" t="s">
        <v>175</v>
      </c>
      <c r="L139" s="218">
        <v>2016</v>
      </c>
      <c r="M139" s="112">
        <f>'Res-MF'!$FY$10</f>
        <v>0</v>
      </c>
      <c r="N139" s="112">
        <f>'Res-MF'!$FY$10</f>
        <v>0</v>
      </c>
      <c r="O139" s="112">
        <f>'Res-MF'!GY12</f>
        <v>0</v>
      </c>
      <c r="P139" s="112">
        <f>'Res-MF'!GY22</f>
        <v>7.0583455664630419</v>
      </c>
      <c r="Q139" s="112" t="s">
        <v>122</v>
      </c>
      <c r="R139" s="112" t="s">
        <v>122</v>
      </c>
      <c r="S139" s="112" t="s">
        <v>122</v>
      </c>
      <c r="T139" s="112" t="s">
        <v>122</v>
      </c>
      <c r="U139" s="112" t="s">
        <v>122</v>
      </c>
      <c r="V139" s="19" t="s">
        <v>47</v>
      </c>
      <c r="W139" s="19" t="s">
        <v>48</v>
      </c>
      <c r="X139" s="24"/>
    </row>
    <row r="140" spans="1:24" ht="38.25" customHeight="1" x14ac:dyDescent="0.25">
      <c r="A140" s="22">
        <v>137</v>
      </c>
      <c r="B140" s="16" t="s">
        <v>399</v>
      </c>
      <c r="C140" s="19" t="s">
        <v>218</v>
      </c>
      <c r="D140" s="19" t="s">
        <v>278</v>
      </c>
      <c r="E140" s="23" t="s">
        <v>279</v>
      </c>
      <c r="F140" s="19" t="s">
        <v>280</v>
      </c>
      <c r="G140" s="19" t="s">
        <v>281</v>
      </c>
      <c r="H140" s="19" t="s">
        <v>166</v>
      </c>
      <c r="I140" s="19" t="s">
        <v>282</v>
      </c>
      <c r="J140" s="19" t="s">
        <v>283</v>
      </c>
      <c r="K140" s="19" t="s">
        <v>175</v>
      </c>
      <c r="L140" s="218">
        <v>2016</v>
      </c>
      <c r="M140" s="215" t="s">
        <v>46</v>
      </c>
      <c r="N140" s="215" t="s">
        <v>46</v>
      </c>
      <c r="O140" s="215" t="s">
        <v>46</v>
      </c>
      <c r="P140" s="215">
        <f>'Res-MF'!HE22</f>
        <v>10752.854146227348</v>
      </c>
      <c r="Q140" s="215" t="s">
        <v>46</v>
      </c>
      <c r="R140" s="215" t="s">
        <v>46</v>
      </c>
      <c r="S140" s="215" t="s">
        <v>46</v>
      </c>
      <c r="T140" s="215" t="s">
        <v>46</v>
      </c>
      <c r="U140" s="215" t="s">
        <v>46</v>
      </c>
      <c r="V140" s="19" t="s">
        <v>284</v>
      </c>
      <c r="W140" s="19"/>
      <c r="X140" s="24"/>
    </row>
    <row r="141" spans="1:24" ht="45" x14ac:dyDescent="0.25">
      <c r="A141" s="22">
        <v>138</v>
      </c>
      <c r="B141" s="16" t="s">
        <v>399</v>
      </c>
      <c r="C141" s="19" t="s">
        <v>218</v>
      </c>
      <c r="D141" s="19" t="s">
        <v>278</v>
      </c>
      <c r="E141" s="23" t="s">
        <v>285</v>
      </c>
      <c r="F141" s="19" t="s">
        <v>286</v>
      </c>
      <c r="G141" s="19" t="s">
        <v>287</v>
      </c>
      <c r="H141" s="19" t="s">
        <v>166</v>
      </c>
      <c r="I141" s="19" t="s">
        <v>288</v>
      </c>
      <c r="J141" s="19" t="s">
        <v>289</v>
      </c>
      <c r="K141" s="19" t="s">
        <v>175</v>
      </c>
      <c r="L141" s="218">
        <v>2016</v>
      </c>
      <c r="M141" s="214" t="s">
        <v>46</v>
      </c>
      <c r="N141" s="214" t="s">
        <v>46</v>
      </c>
      <c r="O141" s="215" t="s">
        <v>46</v>
      </c>
      <c r="P141" s="215">
        <f>'Res-MF'!HM22</f>
        <v>15378358.293976963</v>
      </c>
      <c r="Q141" s="215" t="s">
        <v>46</v>
      </c>
      <c r="R141" s="215" t="s">
        <v>46</v>
      </c>
      <c r="S141" s="215" t="s">
        <v>46</v>
      </c>
      <c r="T141" s="215" t="s">
        <v>46</v>
      </c>
      <c r="U141" s="215" t="s">
        <v>46</v>
      </c>
      <c r="V141" s="19" t="s">
        <v>290</v>
      </c>
      <c r="W141" s="19"/>
      <c r="X141" s="24"/>
    </row>
    <row r="142" spans="1:24" ht="45" x14ac:dyDescent="0.25">
      <c r="A142" s="22">
        <v>188</v>
      </c>
      <c r="B142" s="16" t="s">
        <v>399</v>
      </c>
      <c r="C142" s="19" t="s">
        <v>292</v>
      </c>
      <c r="D142" s="19" t="s">
        <v>143</v>
      </c>
      <c r="E142" s="23" t="s">
        <v>50</v>
      </c>
      <c r="F142" s="19" t="s">
        <v>51</v>
      </c>
      <c r="G142" s="19" t="s">
        <v>52</v>
      </c>
      <c r="H142" s="19" t="s">
        <v>9</v>
      </c>
      <c r="I142" s="19" t="s">
        <v>293</v>
      </c>
      <c r="J142" s="19" t="s">
        <v>51</v>
      </c>
      <c r="K142" s="19" t="s">
        <v>294</v>
      </c>
      <c r="L142" s="218">
        <v>2016</v>
      </c>
      <c r="M142" s="214" t="str">
        <f>Public!C10</f>
        <v>N/A</v>
      </c>
      <c r="N142" s="214" t="str">
        <f>Public!C11</f>
        <v>N/A</v>
      </c>
      <c r="O142" s="215">
        <f>Public!C12</f>
        <v>857</v>
      </c>
      <c r="P142" s="215">
        <f>Public!C22</f>
        <v>271.73</v>
      </c>
      <c r="Q142" s="215">
        <v>750</v>
      </c>
      <c r="R142" s="215">
        <v>500</v>
      </c>
      <c r="S142" s="215">
        <v>500</v>
      </c>
      <c r="T142" s="215">
        <v>3150</v>
      </c>
      <c r="U142" s="215">
        <v>2160</v>
      </c>
      <c r="V142" s="19" t="s">
        <v>291</v>
      </c>
      <c r="W142" s="19" t="s">
        <v>48</v>
      </c>
      <c r="X142" s="24"/>
    </row>
    <row r="143" spans="1:24" ht="45" x14ac:dyDescent="0.25">
      <c r="A143" s="22">
        <v>189</v>
      </c>
      <c r="B143" s="16" t="s">
        <v>399</v>
      </c>
      <c r="C143" s="19" t="s">
        <v>292</v>
      </c>
      <c r="D143" s="19" t="s">
        <v>143</v>
      </c>
      <c r="E143" s="23" t="s">
        <v>50</v>
      </c>
      <c r="F143" s="19" t="s">
        <v>54</v>
      </c>
      <c r="G143" s="19" t="s">
        <v>52</v>
      </c>
      <c r="H143" s="19" t="s">
        <v>9</v>
      </c>
      <c r="I143" s="19" t="s">
        <v>293</v>
      </c>
      <c r="J143" s="19" t="s">
        <v>54</v>
      </c>
      <c r="K143" s="19" t="s">
        <v>294</v>
      </c>
      <c r="L143" s="218">
        <v>2016</v>
      </c>
      <c r="M143" s="215" t="str">
        <f>Public!E10</f>
        <v>N/A</v>
      </c>
      <c r="N143" s="215" t="str">
        <f>Public!E11</f>
        <v>N/A</v>
      </c>
      <c r="O143" s="215">
        <f>Public!E12</f>
        <v>653</v>
      </c>
      <c r="P143" s="215">
        <f>Public!E22</f>
        <v>190</v>
      </c>
      <c r="Q143" s="215">
        <v>488</v>
      </c>
      <c r="R143" s="215">
        <v>325</v>
      </c>
      <c r="S143" s="215">
        <v>325</v>
      </c>
      <c r="T143" s="215">
        <v>2048</v>
      </c>
      <c r="U143" s="215">
        <v>1404</v>
      </c>
      <c r="V143" s="19" t="s">
        <v>291</v>
      </c>
      <c r="W143" s="19" t="s">
        <v>48</v>
      </c>
      <c r="X143" s="24"/>
    </row>
    <row r="144" spans="1:24" ht="45" x14ac:dyDescent="0.25">
      <c r="A144" s="22">
        <v>190</v>
      </c>
      <c r="B144" s="16" t="s">
        <v>399</v>
      </c>
      <c r="C144" s="19" t="s">
        <v>292</v>
      </c>
      <c r="D144" s="19" t="s">
        <v>143</v>
      </c>
      <c r="E144" s="23" t="s">
        <v>50</v>
      </c>
      <c r="F144" s="19" t="s">
        <v>55</v>
      </c>
      <c r="G144" s="19" t="s">
        <v>52</v>
      </c>
      <c r="H144" s="19" t="s">
        <v>9</v>
      </c>
      <c r="I144" s="19" t="s">
        <v>293</v>
      </c>
      <c r="J144" s="19" t="s">
        <v>55</v>
      </c>
      <c r="K144" s="19" t="s">
        <v>294</v>
      </c>
      <c r="L144" s="218">
        <v>2016</v>
      </c>
      <c r="M144" s="215" t="str">
        <f>Public!G10</f>
        <v>N/A</v>
      </c>
      <c r="N144" s="215" t="str">
        <f>Public!G11</f>
        <v>N/A</v>
      </c>
      <c r="O144" s="215">
        <f>Public!G12</f>
        <v>10000538</v>
      </c>
      <c r="P144" s="215">
        <f>Public!G22</f>
        <v>15590528.43</v>
      </c>
      <c r="Q144" s="215">
        <v>15000000</v>
      </c>
      <c r="R144" s="215">
        <v>10000000</v>
      </c>
      <c r="S144" s="215">
        <v>10000000</v>
      </c>
      <c r="T144" s="215">
        <v>35000000</v>
      </c>
      <c r="U144" s="215">
        <v>24000000</v>
      </c>
      <c r="V144" s="19" t="s">
        <v>291</v>
      </c>
      <c r="W144" s="19" t="s">
        <v>48</v>
      </c>
      <c r="X144" s="24"/>
    </row>
    <row r="145" spans="1:24" ht="45" x14ac:dyDescent="0.25">
      <c r="A145" s="22">
        <v>191</v>
      </c>
      <c r="B145" s="16" t="s">
        <v>399</v>
      </c>
      <c r="C145" s="19" t="s">
        <v>292</v>
      </c>
      <c r="D145" s="19" t="s">
        <v>143</v>
      </c>
      <c r="E145" s="23" t="s">
        <v>50</v>
      </c>
      <c r="F145" s="19" t="s">
        <v>56</v>
      </c>
      <c r="G145" s="19" t="s">
        <v>52</v>
      </c>
      <c r="H145" s="19" t="s">
        <v>9</v>
      </c>
      <c r="I145" s="19" t="s">
        <v>293</v>
      </c>
      <c r="J145" s="19" t="s">
        <v>56</v>
      </c>
      <c r="K145" s="19" t="s">
        <v>294</v>
      </c>
      <c r="L145" s="218">
        <v>2016</v>
      </c>
      <c r="M145" s="215" t="str">
        <f>Public!I10</f>
        <v>N/A</v>
      </c>
      <c r="N145" s="215" t="str">
        <f>Public!I11</f>
        <v>N/A</v>
      </c>
      <c r="O145" s="215">
        <f>Public!I12</f>
        <v>7823378</v>
      </c>
      <c r="P145" s="215">
        <f>Public!I22</f>
        <v>9724545.6400000006</v>
      </c>
      <c r="Q145" s="215">
        <v>9750000</v>
      </c>
      <c r="R145" s="215">
        <v>6500000</v>
      </c>
      <c r="S145" s="215">
        <v>6500000</v>
      </c>
      <c r="T145" s="215">
        <v>22750000</v>
      </c>
      <c r="U145" s="215">
        <v>15600000</v>
      </c>
      <c r="V145" s="19" t="s">
        <v>291</v>
      </c>
      <c r="W145" s="19" t="s">
        <v>48</v>
      </c>
      <c r="X145" s="24"/>
    </row>
    <row r="146" spans="1:24" ht="45" x14ac:dyDescent="0.25">
      <c r="A146" s="22">
        <v>192</v>
      </c>
      <c r="B146" s="16" t="s">
        <v>399</v>
      </c>
      <c r="C146" s="19" t="s">
        <v>292</v>
      </c>
      <c r="D146" s="19" t="s">
        <v>143</v>
      </c>
      <c r="E146" s="23" t="s">
        <v>50</v>
      </c>
      <c r="F146" s="19" t="s">
        <v>57</v>
      </c>
      <c r="G146" s="19" t="s">
        <v>52</v>
      </c>
      <c r="H146" s="19" t="s">
        <v>9</v>
      </c>
      <c r="I146" s="19" t="s">
        <v>293</v>
      </c>
      <c r="J146" s="19" t="s">
        <v>57</v>
      </c>
      <c r="K146" s="19" t="s">
        <v>294</v>
      </c>
      <c r="L146" s="218">
        <v>2016</v>
      </c>
      <c r="M146" s="215" t="str">
        <f>Public!K10</f>
        <v>N/A</v>
      </c>
      <c r="N146" s="215" t="str">
        <f>Public!K11</f>
        <v>N/A</v>
      </c>
      <c r="O146" s="215">
        <f>Public!K12</f>
        <v>14964</v>
      </c>
      <c r="P146" s="215">
        <f>Public!K22</f>
        <v>9509.4</v>
      </c>
      <c r="Q146" s="215">
        <v>27000</v>
      </c>
      <c r="R146" s="215">
        <v>18000</v>
      </c>
      <c r="S146" s="215">
        <v>18000</v>
      </c>
      <c r="T146" s="215">
        <v>70000</v>
      </c>
      <c r="U146" s="215">
        <v>48000</v>
      </c>
      <c r="V146" s="19" t="s">
        <v>291</v>
      </c>
      <c r="W146" s="19" t="s">
        <v>48</v>
      </c>
      <c r="X146" s="24"/>
    </row>
    <row r="147" spans="1:24" ht="45" x14ac:dyDescent="0.25">
      <c r="A147" s="22">
        <v>193</v>
      </c>
      <c r="B147" s="16" t="s">
        <v>399</v>
      </c>
      <c r="C147" s="19" t="s">
        <v>292</v>
      </c>
      <c r="D147" s="19" t="s">
        <v>143</v>
      </c>
      <c r="E147" s="23" t="s">
        <v>50</v>
      </c>
      <c r="F147" s="19" t="s">
        <v>58</v>
      </c>
      <c r="G147" s="19" t="s">
        <v>52</v>
      </c>
      <c r="H147" s="19" t="s">
        <v>9</v>
      </c>
      <c r="I147" s="19" t="s">
        <v>293</v>
      </c>
      <c r="J147" s="19" t="s">
        <v>58</v>
      </c>
      <c r="K147" s="19" t="s">
        <v>294</v>
      </c>
      <c r="L147" s="218">
        <v>2016</v>
      </c>
      <c r="M147" s="215" t="str">
        <f>Public!M10</f>
        <v>N/A</v>
      </c>
      <c r="N147" s="215" t="str">
        <f>Public!M11</f>
        <v>N/A</v>
      </c>
      <c r="O147" s="215">
        <f>Public!M12</f>
        <v>8946</v>
      </c>
      <c r="P147" s="215">
        <f>Public!M22</f>
        <v>5405.64</v>
      </c>
      <c r="Q147" s="215">
        <v>13500</v>
      </c>
      <c r="R147" s="215">
        <v>9000</v>
      </c>
      <c r="S147" s="215">
        <v>9000</v>
      </c>
      <c r="T147" s="215">
        <v>35000</v>
      </c>
      <c r="U147" s="215">
        <v>24000</v>
      </c>
      <c r="V147" s="19" t="s">
        <v>291</v>
      </c>
      <c r="W147" s="19" t="s">
        <v>48</v>
      </c>
      <c r="X147" s="24"/>
    </row>
    <row r="148" spans="1:24" ht="45" x14ac:dyDescent="0.25">
      <c r="A148" s="22">
        <v>194</v>
      </c>
      <c r="B148" s="16" t="s">
        <v>399</v>
      </c>
      <c r="C148" s="19" t="s">
        <v>292</v>
      </c>
      <c r="D148" s="19" t="s">
        <v>143</v>
      </c>
      <c r="E148" s="23" t="s">
        <v>50</v>
      </c>
      <c r="F148" s="19" t="s">
        <v>59</v>
      </c>
      <c r="G148" s="19" t="s">
        <v>52</v>
      </c>
      <c r="H148" s="19" t="s">
        <v>9</v>
      </c>
      <c r="I148" s="19" t="s">
        <v>293</v>
      </c>
      <c r="J148" s="19" t="s">
        <v>59</v>
      </c>
      <c r="K148" s="19" t="s">
        <v>294</v>
      </c>
      <c r="L148" s="218">
        <v>2016</v>
      </c>
      <c r="M148" s="215" t="str">
        <f>Public!S10</f>
        <v>N/A</v>
      </c>
      <c r="N148" s="215" t="str">
        <f>Public!S11</f>
        <v>N/A</v>
      </c>
      <c r="O148" s="215" t="str">
        <f>Public!S12</f>
        <v>N/A</v>
      </c>
      <c r="P148" s="215">
        <f>Public!S22</f>
        <v>2744.09</v>
      </c>
      <c r="Q148" s="215" t="s">
        <v>122</v>
      </c>
      <c r="R148" s="215" t="s">
        <v>122</v>
      </c>
      <c r="S148" s="215" t="s">
        <v>122</v>
      </c>
      <c r="T148" s="215" t="s">
        <v>122</v>
      </c>
      <c r="U148" s="215" t="s">
        <v>122</v>
      </c>
      <c r="V148" s="19" t="s">
        <v>291</v>
      </c>
      <c r="W148" s="19" t="s">
        <v>48</v>
      </c>
      <c r="X148" s="24"/>
    </row>
    <row r="149" spans="1:24" ht="45" x14ac:dyDescent="0.25">
      <c r="A149" s="22">
        <v>195</v>
      </c>
      <c r="B149" s="16" t="s">
        <v>399</v>
      </c>
      <c r="C149" s="19" t="s">
        <v>292</v>
      </c>
      <c r="D149" s="19" t="s">
        <v>143</v>
      </c>
      <c r="E149" s="23" t="s">
        <v>50</v>
      </c>
      <c r="F149" s="19" t="s">
        <v>60</v>
      </c>
      <c r="G149" s="19" t="s">
        <v>52</v>
      </c>
      <c r="H149" s="19" t="s">
        <v>9</v>
      </c>
      <c r="I149" s="19" t="s">
        <v>293</v>
      </c>
      <c r="J149" s="19" t="s">
        <v>60</v>
      </c>
      <c r="K149" s="19" t="s">
        <v>294</v>
      </c>
      <c r="L149" s="218">
        <v>2016</v>
      </c>
      <c r="M149" s="215" t="str">
        <f>Public!U10</f>
        <v>N/A</v>
      </c>
      <c r="N149" s="215" t="str">
        <f>Public!U11</f>
        <v>N/A</v>
      </c>
      <c r="O149" s="215" t="str">
        <f>Public!U12</f>
        <v>N/A</v>
      </c>
      <c r="P149" s="215">
        <f>Public!U22</f>
        <v>1841.61</v>
      </c>
      <c r="Q149" s="215" t="s">
        <v>122</v>
      </c>
      <c r="R149" s="215" t="s">
        <v>122</v>
      </c>
      <c r="S149" s="215" t="s">
        <v>122</v>
      </c>
      <c r="T149" s="215" t="s">
        <v>122</v>
      </c>
      <c r="U149" s="215" t="s">
        <v>122</v>
      </c>
      <c r="V149" s="19" t="s">
        <v>291</v>
      </c>
      <c r="W149" s="19" t="s">
        <v>48</v>
      </c>
      <c r="X149" s="24"/>
    </row>
    <row r="150" spans="1:24" ht="45" x14ac:dyDescent="0.25">
      <c r="A150" s="22">
        <v>196</v>
      </c>
      <c r="B150" s="16" t="s">
        <v>399</v>
      </c>
      <c r="C150" s="19" t="s">
        <v>292</v>
      </c>
      <c r="D150" s="19" t="s">
        <v>143</v>
      </c>
      <c r="E150" s="23" t="s">
        <v>50</v>
      </c>
      <c r="F150" s="19" t="s">
        <v>61</v>
      </c>
      <c r="G150" s="19" t="s">
        <v>52</v>
      </c>
      <c r="H150" s="19" t="s">
        <v>9</v>
      </c>
      <c r="I150" s="19" t="s">
        <v>293</v>
      </c>
      <c r="J150" s="19" t="s">
        <v>61</v>
      </c>
      <c r="K150" s="19" t="s">
        <v>294</v>
      </c>
      <c r="L150" s="218">
        <v>2016</v>
      </c>
      <c r="M150" s="215" t="str">
        <f>Public!W10</f>
        <v>N/A</v>
      </c>
      <c r="N150" s="215" t="str">
        <f>Public!W11</f>
        <v>N/A</v>
      </c>
      <c r="O150" s="215">
        <f>Public!W12</f>
        <v>112273601</v>
      </c>
      <c r="P150" s="215">
        <f>Public!W22</f>
        <v>82911262.909999996</v>
      </c>
      <c r="Q150" s="215">
        <v>90000000</v>
      </c>
      <c r="R150" s="215">
        <v>60000000</v>
      </c>
      <c r="S150" s="215">
        <v>60000000</v>
      </c>
      <c r="T150" s="215">
        <v>210000000</v>
      </c>
      <c r="U150" s="215">
        <v>144000000</v>
      </c>
      <c r="V150" s="19" t="s">
        <v>291</v>
      </c>
      <c r="W150" s="19" t="s">
        <v>48</v>
      </c>
      <c r="X150" s="24"/>
    </row>
    <row r="151" spans="1:24" ht="45" x14ac:dyDescent="0.25">
      <c r="A151" s="22">
        <v>197</v>
      </c>
      <c r="B151" s="16" t="s">
        <v>399</v>
      </c>
      <c r="C151" s="19" t="s">
        <v>292</v>
      </c>
      <c r="D151" s="19" t="s">
        <v>143</v>
      </c>
      <c r="E151" s="23" t="s">
        <v>50</v>
      </c>
      <c r="F151" s="19" t="s">
        <v>62</v>
      </c>
      <c r="G151" s="19" t="s">
        <v>52</v>
      </c>
      <c r="H151" s="19" t="s">
        <v>9</v>
      </c>
      <c r="I151" s="19" t="s">
        <v>293</v>
      </c>
      <c r="J151" s="19" t="s">
        <v>62</v>
      </c>
      <c r="K151" s="19" t="s">
        <v>294</v>
      </c>
      <c r="L151" s="218">
        <v>2016</v>
      </c>
      <c r="M151" s="215" t="str">
        <f>Public!Y10</f>
        <v>N/A</v>
      </c>
      <c r="N151" s="215" t="str">
        <f>Public!Y11</f>
        <v>N/A</v>
      </c>
      <c r="O151" s="215">
        <f>Public!Y12</f>
        <v>88855877</v>
      </c>
      <c r="P151" s="215">
        <f>Public!Y22</f>
        <v>53192667.060000002</v>
      </c>
      <c r="Q151" s="215">
        <v>58500000</v>
      </c>
      <c r="R151" s="215">
        <v>39000000</v>
      </c>
      <c r="S151" s="215">
        <v>39000000</v>
      </c>
      <c r="T151" s="215">
        <v>136500000</v>
      </c>
      <c r="U151" s="215">
        <v>93600000</v>
      </c>
      <c r="V151" s="19" t="s">
        <v>291</v>
      </c>
      <c r="W151" s="19" t="s">
        <v>48</v>
      </c>
      <c r="X151" s="24"/>
    </row>
    <row r="152" spans="1:24" ht="45" x14ac:dyDescent="0.25">
      <c r="A152" s="22">
        <v>198</v>
      </c>
      <c r="B152" s="16" t="s">
        <v>399</v>
      </c>
      <c r="C152" s="19" t="s">
        <v>292</v>
      </c>
      <c r="D152" s="19" t="s">
        <v>143</v>
      </c>
      <c r="E152" s="23" t="s">
        <v>50</v>
      </c>
      <c r="F152" s="19" t="s">
        <v>63</v>
      </c>
      <c r="G152" s="19" t="s">
        <v>52</v>
      </c>
      <c r="H152" s="19" t="s">
        <v>9</v>
      </c>
      <c r="I152" s="19" t="s">
        <v>293</v>
      </c>
      <c r="J152" s="19" t="s">
        <v>63</v>
      </c>
      <c r="K152" s="19" t="s">
        <v>294</v>
      </c>
      <c r="L152" s="218">
        <v>2016</v>
      </c>
      <c r="M152" s="215" t="str">
        <f>Public!AA10</f>
        <v>N/A</v>
      </c>
      <c r="N152" s="215" t="str">
        <f>Public!AA11</f>
        <v>N/A</v>
      </c>
      <c r="O152" s="215">
        <f>Public!AA12</f>
        <v>139010</v>
      </c>
      <c r="P152" s="215">
        <f>Public!AA22</f>
        <v>47547</v>
      </c>
      <c r="Q152" s="215">
        <v>162000</v>
      </c>
      <c r="R152" s="215">
        <v>108000</v>
      </c>
      <c r="S152" s="215">
        <v>108000</v>
      </c>
      <c r="T152" s="215">
        <v>420000</v>
      </c>
      <c r="U152" s="215">
        <v>288000</v>
      </c>
      <c r="V152" s="19" t="s">
        <v>291</v>
      </c>
      <c r="W152" s="19" t="s">
        <v>48</v>
      </c>
      <c r="X152" s="24"/>
    </row>
    <row r="153" spans="1:24" ht="45" x14ac:dyDescent="0.25">
      <c r="A153" s="22">
        <v>199</v>
      </c>
      <c r="B153" s="16" t="s">
        <v>399</v>
      </c>
      <c r="C153" s="19" t="s">
        <v>292</v>
      </c>
      <c r="D153" s="19" t="s">
        <v>143</v>
      </c>
      <c r="E153" s="23" t="s">
        <v>50</v>
      </c>
      <c r="F153" s="19" t="s">
        <v>64</v>
      </c>
      <c r="G153" s="19" t="s">
        <v>52</v>
      </c>
      <c r="H153" s="19" t="s">
        <v>9</v>
      </c>
      <c r="I153" s="19" t="s">
        <v>293</v>
      </c>
      <c r="J153" s="19" t="s">
        <v>64</v>
      </c>
      <c r="K153" s="19" t="s">
        <v>294</v>
      </c>
      <c r="L153" s="218">
        <v>2016</v>
      </c>
      <c r="M153" s="215" t="str">
        <f>Public!AE10</f>
        <v>N/A</v>
      </c>
      <c r="N153" s="215" t="str">
        <f>Public!AC11</f>
        <v>N/A</v>
      </c>
      <c r="O153" s="215">
        <f>Public!AC12</f>
        <v>85297</v>
      </c>
      <c r="P153" s="215">
        <f>Public!AC22</f>
        <v>27028.2</v>
      </c>
      <c r="Q153" s="215">
        <v>81000</v>
      </c>
      <c r="R153" s="215">
        <v>54000</v>
      </c>
      <c r="S153" s="215">
        <v>54000</v>
      </c>
      <c r="T153" s="215">
        <v>210000</v>
      </c>
      <c r="U153" s="215">
        <v>144000</v>
      </c>
      <c r="V153" s="19" t="s">
        <v>291</v>
      </c>
      <c r="W153" s="19" t="s">
        <v>48</v>
      </c>
      <c r="X153" s="24"/>
    </row>
    <row r="154" spans="1:24" ht="60" x14ac:dyDescent="0.25">
      <c r="A154" s="22">
        <v>200</v>
      </c>
      <c r="B154" s="16" t="s">
        <v>399</v>
      </c>
      <c r="C154" s="19" t="s">
        <v>292</v>
      </c>
      <c r="D154" s="19" t="s">
        <v>254</v>
      </c>
      <c r="E154" s="23" t="s">
        <v>40</v>
      </c>
      <c r="F154" s="19" t="s">
        <v>41</v>
      </c>
      <c r="G154" s="19" t="s">
        <v>42</v>
      </c>
      <c r="H154" s="19" t="s">
        <v>9</v>
      </c>
      <c r="I154" s="19" t="s">
        <v>295</v>
      </c>
      <c r="J154" s="19" t="s">
        <v>44</v>
      </c>
      <c r="K154" s="19" t="s">
        <v>294</v>
      </c>
      <c r="L154" s="218">
        <v>2016</v>
      </c>
      <c r="M154" s="215" t="str">
        <f>Public!AI10</f>
        <v>N/A</v>
      </c>
      <c r="N154" s="215" t="str">
        <f>Public!AI11</f>
        <v>N/A</v>
      </c>
      <c r="O154" s="215">
        <f>Public!AI12</f>
        <v>10823</v>
      </c>
      <c r="P154" s="215">
        <f>Public!AI22</f>
        <v>7257</v>
      </c>
      <c r="Q154" s="215">
        <v>7500</v>
      </c>
      <c r="R154" s="215">
        <v>5000</v>
      </c>
      <c r="S154" s="215">
        <v>5000</v>
      </c>
      <c r="T154" s="215">
        <v>17500</v>
      </c>
      <c r="U154" s="215">
        <v>12000</v>
      </c>
      <c r="V154" s="19" t="s">
        <v>47</v>
      </c>
      <c r="W154" s="19"/>
      <c r="X154" s="24"/>
    </row>
    <row r="155" spans="1:24" ht="60" x14ac:dyDescent="0.25">
      <c r="A155" s="22">
        <v>201</v>
      </c>
      <c r="B155" s="16" t="s">
        <v>399</v>
      </c>
      <c r="C155" s="19" t="s">
        <v>292</v>
      </c>
      <c r="D155" s="19" t="s">
        <v>296</v>
      </c>
      <c r="E155" s="23" t="s">
        <v>297</v>
      </c>
      <c r="F155" s="19" t="s">
        <v>298</v>
      </c>
      <c r="G155" s="19" t="s">
        <v>221</v>
      </c>
      <c r="H155" s="19" t="s">
        <v>166</v>
      </c>
      <c r="I155" s="19" t="s">
        <v>299</v>
      </c>
      <c r="J155" s="19" t="s">
        <v>849</v>
      </c>
      <c r="K155" s="19" t="s">
        <v>294</v>
      </c>
      <c r="L155" s="218">
        <v>2016</v>
      </c>
      <c r="M155" s="215" t="str">
        <f>Public!AQ10</f>
        <v>N/A</v>
      </c>
      <c r="N155" s="215" t="str">
        <f>Public!AQ11</f>
        <v>N/A</v>
      </c>
      <c r="O155" s="220" t="str">
        <f>Public!AQ12</f>
        <v>N/A</v>
      </c>
      <c r="P155" s="197">
        <f>Public!AQ22</f>
        <v>261839.03696666667</v>
      </c>
      <c r="Q155" s="220" t="s">
        <v>46</v>
      </c>
      <c r="R155" s="220" t="s">
        <v>46</v>
      </c>
      <c r="S155" s="220" t="s">
        <v>46</v>
      </c>
      <c r="T155" s="220" t="s">
        <v>46</v>
      </c>
      <c r="U155" s="220" t="s">
        <v>46</v>
      </c>
      <c r="V155" s="19" t="s">
        <v>384</v>
      </c>
      <c r="W155" s="19" t="s">
        <v>300</v>
      </c>
      <c r="X155" s="24"/>
    </row>
    <row r="156" spans="1:24" ht="60" x14ac:dyDescent="0.25">
      <c r="A156" s="22">
        <v>202</v>
      </c>
      <c r="B156" s="16" t="s">
        <v>399</v>
      </c>
      <c r="C156" s="19" t="s">
        <v>292</v>
      </c>
      <c r="D156" s="19" t="s">
        <v>296</v>
      </c>
      <c r="E156" s="23" t="s">
        <v>297</v>
      </c>
      <c r="F156" s="19" t="s">
        <v>301</v>
      </c>
      <c r="G156" s="19" t="s">
        <v>221</v>
      </c>
      <c r="H156" s="19" t="s">
        <v>166</v>
      </c>
      <c r="I156" s="19" t="s">
        <v>299</v>
      </c>
      <c r="J156" s="19" t="s">
        <v>850</v>
      </c>
      <c r="K156" s="19" t="s">
        <v>294</v>
      </c>
      <c r="L156" s="218">
        <v>2016</v>
      </c>
      <c r="M156" s="215" t="s">
        <v>46</v>
      </c>
      <c r="N156" s="215" t="s">
        <v>46</v>
      </c>
      <c r="O156" s="220" t="s">
        <v>46</v>
      </c>
      <c r="P156" s="197">
        <f>Public!AS22</f>
        <v>30.811666666666667</v>
      </c>
      <c r="Q156" s="220" t="s">
        <v>46</v>
      </c>
      <c r="R156" s="220" t="s">
        <v>46</v>
      </c>
      <c r="S156" s="220" t="s">
        <v>46</v>
      </c>
      <c r="T156" s="220" t="s">
        <v>46</v>
      </c>
      <c r="U156" s="220" t="s">
        <v>46</v>
      </c>
      <c r="V156" s="19" t="s">
        <v>384</v>
      </c>
      <c r="W156" s="19" t="s">
        <v>300</v>
      </c>
      <c r="X156" s="24"/>
    </row>
    <row r="157" spans="1:24" ht="60" x14ac:dyDescent="0.25">
      <c r="A157" s="22">
        <v>203</v>
      </c>
      <c r="B157" s="16" t="s">
        <v>399</v>
      </c>
      <c r="C157" s="19" t="s">
        <v>292</v>
      </c>
      <c r="D157" s="19" t="s">
        <v>296</v>
      </c>
      <c r="E157" s="23" t="s">
        <v>297</v>
      </c>
      <c r="F157" s="19" t="s">
        <v>302</v>
      </c>
      <c r="G157" s="19" t="s">
        <v>221</v>
      </c>
      <c r="H157" s="19" t="s">
        <v>166</v>
      </c>
      <c r="I157" s="19" t="s">
        <v>299</v>
      </c>
      <c r="J157" s="19" t="s">
        <v>851</v>
      </c>
      <c r="K157" s="19" t="s">
        <v>294</v>
      </c>
      <c r="L157" s="218">
        <v>2016</v>
      </c>
      <c r="M157" s="215" t="s">
        <v>46</v>
      </c>
      <c r="N157" s="215" t="s">
        <v>46</v>
      </c>
      <c r="O157" s="220" t="s">
        <v>46</v>
      </c>
      <c r="P157" s="197">
        <f>Public!AU22</f>
        <v>0</v>
      </c>
      <c r="Q157" s="220" t="s">
        <v>46</v>
      </c>
      <c r="R157" s="220" t="s">
        <v>46</v>
      </c>
      <c r="S157" s="220" t="s">
        <v>46</v>
      </c>
      <c r="T157" s="220" t="s">
        <v>46</v>
      </c>
      <c r="U157" s="220" t="s">
        <v>46</v>
      </c>
      <c r="V157" s="19" t="s">
        <v>384</v>
      </c>
      <c r="W157" s="19" t="s">
        <v>300</v>
      </c>
      <c r="X157" s="24"/>
    </row>
    <row r="158" spans="1:24" ht="45" x14ac:dyDescent="0.25">
      <c r="A158" s="22">
        <v>204</v>
      </c>
      <c r="B158" s="16" t="s">
        <v>399</v>
      </c>
      <c r="C158" s="19" t="s">
        <v>292</v>
      </c>
      <c r="D158" s="19" t="s">
        <v>296</v>
      </c>
      <c r="E158" s="23" t="s">
        <v>236</v>
      </c>
      <c r="F158" s="19" t="s">
        <v>303</v>
      </c>
      <c r="G158" s="19" t="s">
        <v>237</v>
      </c>
      <c r="H158" s="19" t="s">
        <v>166</v>
      </c>
      <c r="I158" s="19" t="s">
        <v>382</v>
      </c>
      <c r="J158" s="19" t="s">
        <v>304</v>
      </c>
      <c r="K158" s="19" t="s">
        <v>294</v>
      </c>
      <c r="L158" s="218">
        <v>2016</v>
      </c>
      <c r="M158" s="215" t="s">
        <v>46</v>
      </c>
      <c r="N158" s="215" t="s">
        <v>46</v>
      </c>
      <c r="O158" s="215" t="s">
        <v>46</v>
      </c>
      <c r="P158" s="197">
        <f>Public!BM22</f>
        <v>2.1697725390398626</v>
      </c>
      <c r="Q158" s="215" t="s">
        <v>46</v>
      </c>
      <c r="R158" s="215" t="s">
        <v>46</v>
      </c>
      <c r="S158" s="215" t="s">
        <v>46</v>
      </c>
      <c r="T158" s="215" t="s">
        <v>46</v>
      </c>
      <c r="U158" s="215" t="s">
        <v>46</v>
      </c>
      <c r="V158" s="19" t="s">
        <v>305</v>
      </c>
      <c r="W158" s="19"/>
      <c r="X158" s="24"/>
    </row>
    <row r="159" spans="1:24" ht="45" x14ac:dyDescent="0.25">
      <c r="A159" s="22">
        <v>205</v>
      </c>
      <c r="B159" s="16" t="s">
        <v>399</v>
      </c>
      <c r="C159" s="19" t="s">
        <v>292</v>
      </c>
      <c r="D159" s="19" t="s">
        <v>296</v>
      </c>
      <c r="E159" s="23" t="s">
        <v>236</v>
      </c>
      <c r="F159" s="19" t="s">
        <v>306</v>
      </c>
      <c r="G159" s="19" t="s">
        <v>237</v>
      </c>
      <c r="H159" s="19" t="s">
        <v>166</v>
      </c>
      <c r="I159" s="19" t="s">
        <v>382</v>
      </c>
      <c r="J159" s="19" t="s">
        <v>304</v>
      </c>
      <c r="K159" s="19" t="s">
        <v>294</v>
      </c>
      <c r="L159" s="218">
        <v>2016</v>
      </c>
      <c r="M159" s="215" t="s">
        <v>46</v>
      </c>
      <c r="N159" s="215" t="s">
        <v>46</v>
      </c>
      <c r="O159" s="215" t="s">
        <v>46</v>
      </c>
      <c r="P159" s="215">
        <f>Public!BO22</f>
        <v>2.5532597808895129E-4</v>
      </c>
      <c r="Q159" s="215" t="s">
        <v>46</v>
      </c>
      <c r="R159" s="215" t="s">
        <v>46</v>
      </c>
      <c r="S159" s="215" t="s">
        <v>46</v>
      </c>
      <c r="T159" s="215" t="s">
        <v>46</v>
      </c>
      <c r="U159" s="215" t="s">
        <v>46</v>
      </c>
      <c r="V159" s="19" t="s">
        <v>305</v>
      </c>
      <c r="W159" s="19"/>
      <c r="X159" s="24"/>
    </row>
    <row r="160" spans="1:24" ht="45" x14ac:dyDescent="0.25">
      <c r="A160" s="22">
        <v>206</v>
      </c>
      <c r="B160" s="16" t="s">
        <v>399</v>
      </c>
      <c r="C160" s="19" t="s">
        <v>292</v>
      </c>
      <c r="D160" s="19" t="s">
        <v>296</v>
      </c>
      <c r="E160" s="23" t="s">
        <v>236</v>
      </c>
      <c r="F160" s="19" t="s">
        <v>307</v>
      </c>
      <c r="G160" s="19" t="s">
        <v>237</v>
      </c>
      <c r="H160" s="19" t="s">
        <v>166</v>
      </c>
      <c r="I160" s="19" t="s">
        <v>382</v>
      </c>
      <c r="J160" s="19" t="s">
        <v>308</v>
      </c>
      <c r="K160" s="19" t="s">
        <v>294</v>
      </c>
      <c r="L160" s="218">
        <v>2016</v>
      </c>
      <c r="M160" s="215" t="s">
        <v>46</v>
      </c>
      <c r="N160" s="215" t="s">
        <v>46</v>
      </c>
      <c r="O160" s="215" t="s">
        <v>46</v>
      </c>
      <c r="P160" s="215" t="str">
        <f>Public!BQ22</f>
        <v>N/A</v>
      </c>
      <c r="Q160" s="215" t="s">
        <v>46</v>
      </c>
      <c r="R160" s="215" t="s">
        <v>46</v>
      </c>
      <c r="S160" s="215" t="s">
        <v>46</v>
      </c>
      <c r="T160" s="215" t="s">
        <v>46</v>
      </c>
      <c r="U160" s="215" t="s">
        <v>46</v>
      </c>
      <c r="V160" s="19" t="s">
        <v>305</v>
      </c>
      <c r="W160" s="19"/>
      <c r="X160" s="24"/>
    </row>
    <row r="161" spans="1:24" ht="45" x14ac:dyDescent="0.25">
      <c r="A161" s="22">
        <v>207</v>
      </c>
      <c r="B161" s="16" t="s">
        <v>399</v>
      </c>
      <c r="C161" s="19" t="s">
        <v>292</v>
      </c>
      <c r="D161" s="19" t="s">
        <v>296</v>
      </c>
      <c r="E161" s="23" t="s">
        <v>309</v>
      </c>
      <c r="F161" s="19" t="s">
        <v>303</v>
      </c>
      <c r="G161" s="19" t="s">
        <v>310</v>
      </c>
      <c r="H161" s="19" t="s">
        <v>166</v>
      </c>
      <c r="I161" s="19" t="s">
        <v>311</v>
      </c>
      <c r="J161" s="19" t="s">
        <v>312</v>
      </c>
      <c r="K161" s="19" t="s">
        <v>294</v>
      </c>
      <c r="L161" s="218">
        <v>2016</v>
      </c>
      <c r="M161" s="215" t="s">
        <v>46</v>
      </c>
      <c r="N161" s="215" t="s">
        <v>46</v>
      </c>
      <c r="O161" s="215" t="s">
        <v>46</v>
      </c>
      <c r="P161" s="197">
        <f>Public!BW22</f>
        <v>2097128</v>
      </c>
      <c r="Q161" s="215" t="s">
        <v>46</v>
      </c>
      <c r="R161" s="215" t="s">
        <v>46</v>
      </c>
      <c r="S161" s="215" t="s">
        <v>46</v>
      </c>
      <c r="T161" s="215" t="s">
        <v>46</v>
      </c>
      <c r="U161" s="215" t="s">
        <v>46</v>
      </c>
      <c r="V161" s="19" t="s">
        <v>385</v>
      </c>
      <c r="W161" s="19"/>
      <c r="X161" s="24"/>
    </row>
    <row r="162" spans="1:24" ht="45" x14ac:dyDescent="0.25">
      <c r="A162" s="22">
        <v>208</v>
      </c>
      <c r="B162" s="16" t="s">
        <v>399</v>
      </c>
      <c r="C162" s="19" t="s">
        <v>292</v>
      </c>
      <c r="D162" s="19" t="s">
        <v>296</v>
      </c>
      <c r="E162" s="23" t="s">
        <v>309</v>
      </c>
      <c r="F162" s="19" t="s">
        <v>306</v>
      </c>
      <c r="G162" s="19" t="s">
        <v>310</v>
      </c>
      <c r="H162" s="19" t="s">
        <v>166</v>
      </c>
      <c r="I162" s="19" t="s">
        <v>311</v>
      </c>
      <c r="J162" s="19" t="s">
        <v>313</v>
      </c>
      <c r="K162" s="19" t="s">
        <v>294</v>
      </c>
      <c r="L162" s="218">
        <v>2016</v>
      </c>
      <c r="M162" s="215" t="s">
        <v>46</v>
      </c>
      <c r="N162" s="215" t="s">
        <v>46</v>
      </c>
      <c r="O162" s="215" t="s">
        <v>46</v>
      </c>
      <c r="P162" s="197">
        <f>Public!BY22</f>
        <v>92</v>
      </c>
      <c r="Q162" s="215" t="s">
        <v>46</v>
      </c>
      <c r="R162" s="215" t="s">
        <v>46</v>
      </c>
      <c r="S162" s="215" t="s">
        <v>46</v>
      </c>
      <c r="T162" s="215" t="s">
        <v>46</v>
      </c>
      <c r="U162" s="215" t="s">
        <v>46</v>
      </c>
      <c r="V162" s="19" t="s">
        <v>385</v>
      </c>
      <c r="W162" s="19"/>
      <c r="X162" s="24"/>
    </row>
    <row r="163" spans="1:24" ht="45" x14ac:dyDescent="0.25">
      <c r="A163" s="22">
        <v>209</v>
      </c>
      <c r="B163" s="16" t="s">
        <v>399</v>
      </c>
      <c r="C163" s="19" t="s">
        <v>292</v>
      </c>
      <c r="D163" s="19" t="s">
        <v>296</v>
      </c>
      <c r="E163" s="23" t="s">
        <v>309</v>
      </c>
      <c r="F163" s="19" t="s">
        <v>307</v>
      </c>
      <c r="G163" s="19" t="s">
        <v>310</v>
      </c>
      <c r="H163" s="19" t="s">
        <v>166</v>
      </c>
      <c r="I163" s="19" t="s">
        <v>311</v>
      </c>
      <c r="J163" s="19" t="s">
        <v>314</v>
      </c>
      <c r="K163" s="19" t="s">
        <v>294</v>
      </c>
      <c r="L163" s="218">
        <v>2016</v>
      </c>
      <c r="M163" s="215" t="s">
        <v>46</v>
      </c>
      <c r="N163" s="215" t="s">
        <v>46</v>
      </c>
      <c r="O163" s="215" t="s">
        <v>46</v>
      </c>
      <c r="P163" s="197" t="str">
        <f>Public!CA22</f>
        <v>N/A</v>
      </c>
      <c r="Q163" s="215" t="s">
        <v>46</v>
      </c>
      <c r="R163" s="215" t="s">
        <v>46</v>
      </c>
      <c r="S163" s="215" t="s">
        <v>46</v>
      </c>
      <c r="T163" s="215" t="s">
        <v>46</v>
      </c>
      <c r="U163" s="215" t="s">
        <v>46</v>
      </c>
      <c r="V163" s="19" t="s">
        <v>385</v>
      </c>
      <c r="W163" s="19"/>
      <c r="X163" s="24"/>
    </row>
    <row r="164" spans="1:24" ht="60" x14ac:dyDescent="0.25">
      <c r="A164" s="22">
        <v>210</v>
      </c>
      <c r="B164" s="16" t="s">
        <v>399</v>
      </c>
      <c r="C164" s="19" t="s">
        <v>315</v>
      </c>
      <c r="D164" s="19" t="s">
        <v>155</v>
      </c>
      <c r="E164" s="23" t="s">
        <v>143</v>
      </c>
      <c r="F164" s="19" t="s">
        <v>144</v>
      </c>
      <c r="G164" s="19" t="s">
        <v>145</v>
      </c>
      <c r="H164" s="19" t="s">
        <v>9</v>
      </c>
      <c r="I164" s="19" t="s">
        <v>316</v>
      </c>
      <c r="J164" s="19" t="s">
        <v>317</v>
      </c>
      <c r="K164" s="19" t="s">
        <v>294</v>
      </c>
      <c r="L164" s="218">
        <v>2016</v>
      </c>
      <c r="M164" s="215">
        <f>Public!CM10</f>
        <v>665</v>
      </c>
      <c r="N164" s="215">
        <f>Public!CM11</f>
        <v>63628</v>
      </c>
      <c r="O164" s="220">
        <f>Public!CM12</f>
        <v>1.045137360910291E-2</v>
      </c>
      <c r="P164" s="220">
        <f>Public!CM22</f>
        <v>5.0920978185704409E-3</v>
      </c>
      <c r="Q164" s="220">
        <v>0</v>
      </c>
      <c r="R164" s="220">
        <f>Public!CM27</f>
        <v>1.9802602627773938E-3</v>
      </c>
      <c r="S164" s="220">
        <f>Public!CM32</f>
        <v>4.7132757266300082E-3</v>
      </c>
      <c r="T164" s="220">
        <f>Public!CM37</f>
        <v>9.164702801780571E-3</v>
      </c>
      <c r="U164" s="220">
        <f>Public!CM42</f>
        <v>1.0997643362136685E-2</v>
      </c>
      <c r="V164" s="19" t="s">
        <v>349</v>
      </c>
      <c r="W164" s="19" t="s">
        <v>248</v>
      </c>
      <c r="X164" s="24"/>
    </row>
    <row r="165" spans="1:24" ht="75" x14ac:dyDescent="0.25">
      <c r="A165" s="22">
        <v>211</v>
      </c>
      <c r="B165" s="16" t="s">
        <v>399</v>
      </c>
      <c r="C165" s="19" t="s">
        <v>315</v>
      </c>
      <c r="D165" s="19" t="s">
        <v>318</v>
      </c>
      <c r="E165" s="23" t="s">
        <v>254</v>
      </c>
      <c r="F165" s="19" t="s">
        <v>144</v>
      </c>
      <c r="G165" s="19" t="s">
        <v>383</v>
      </c>
      <c r="H165" s="19" t="s">
        <v>166</v>
      </c>
      <c r="I165" s="19" t="s">
        <v>319</v>
      </c>
      <c r="J165" s="19" t="s">
        <v>320</v>
      </c>
      <c r="K165" s="19" t="s">
        <v>294</v>
      </c>
      <c r="L165" s="218">
        <v>2016</v>
      </c>
      <c r="M165" s="215" t="str">
        <f>Public!CS10</f>
        <v>N/A</v>
      </c>
      <c r="N165" s="215" t="str">
        <f>Public!CS11</f>
        <v>N/A</v>
      </c>
      <c r="O165" s="220" t="s">
        <v>46</v>
      </c>
      <c r="P165" s="220">
        <f>Public!CS22</f>
        <v>1.2986485395651922E-2</v>
      </c>
      <c r="Q165" s="220" t="s">
        <v>46</v>
      </c>
      <c r="R165" s="220" t="s">
        <v>46</v>
      </c>
      <c r="S165" s="220" t="s">
        <v>46</v>
      </c>
      <c r="T165" s="220" t="s">
        <v>46</v>
      </c>
      <c r="U165" s="220" t="s">
        <v>46</v>
      </c>
      <c r="V165" s="19" t="s">
        <v>386</v>
      </c>
      <c r="W165" s="19"/>
      <c r="X165" s="24"/>
    </row>
    <row r="166" spans="1:24" ht="105" x14ac:dyDescent="0.25">
      <c r="A166" s="22">
        <v>212</v>
      </c>
      <c r="B166" s="16" t="s">
        <v>399</v>
      </c>
      <c r="C166" s="19" t="s">
        <v>315</v>
      </c>
      <c r="D166" s="19" t="s">
        <v>318</v>
      </c>
      <c r="E166" s="23" t="s">
        <v>321</v>
      </c>
      <c r="F166" s="19" t="s">
        <v>144</v>
      </c>
      <c r="G166" s="19" t="s">
        <v>310</v>
      </c>
      <c r="H166" s="19" t="s">
        <v>166</v>
      </c>
      <c r="I166" s="19" t="s">
        <v>322</v>
      </c>
      <c r="J166" s="19" t="s">
        <v>323</v>
      </c>
      <c r="K166" s="19" t="s">
        <v>294</v>
      </c>
      <c r="L166" s="218">
        <v>2016</v>
      </c>
      <c r="M166" s="215" t="str">
        <f>Public!CS10</f>
        <v>N/A</v>
      </c>
      <c r="N166" s="215" t="s">
        <v>46</v>
      </c>
      <c r="O166" s="220" t="s">
        <v>46</v>
      </c>
      <c r="P166" s="220" t="s">
        <v>122</v>
      </c>
      <c r="Q166" s="220" t="s">
        <v>46</v>
      </c>
      <c r="R166" s="220" t="s">
        <v>46</v>
      </c>
      <c r="S166" s="220" t="s">
        <v>46</v>
      </c>
      <c r="T166" s="220" t="s">
        <v>46</v>
      </c>
      <c r="U166" s="220" t="s">
        <v>46</v>
      </c>
      <c r="V166" s="19" t="s">
        <v>387</v>
      </c>
      <c r="W166" s="19"/>
      <c r="X166" s="24"/>
    </row>
    <row r="167" spans="1:24" ht="30" x14ac:dyDescent="0.25">
      <c r="A167" s="22">
        <v>213</v>
      </c>
      <c r="B167" s="16" t="s">
        <v>399</v>
      </c>
      <c r="C167" s="19" t="s">
        <v>315</v>
      </c>
      <c r="D167" s="19" t="s">
        <v>324</v>
      </c>
      <c r="E167" s="23" t="s">
        <v>92</v>
      </c>
      <c r="F167" s="19" t="s">
        <v>93</v>
      </c>
      <c r="G167" s="19" t="s">
        <v>94</v>
      </c>
      <c r="H167" s="19" t="s">
        <v>9</v>
      </c>
      <c r="I167" s="19" t="s">
        <v>325</v>
      </c>
      <c r="J167" s="19" t="s">
        <v>93</v>
      </c>
      <c r="K167" s="19" t="s">
        <v>294</v>
      </c>
      <c r="L167" s="218">
        <v>2016</v>
      </c>
      <c r="M167" s="112" t="s">
        <v>46</v>
      </c>
      <c r="N167" s="112" t="s">
        <v>46</v>
      </c>
      <c r="O167" s="112" t="s">
        <v>46</v>
      </c>
      <c r="P167" s="112" t="s">
        <v>46</v>
      </c>
      <c r="Q167" s="112" t="s">
        <v>46</v>
      </c>
      <c r="R167" s="112" t="s">
        <v>46</v>
      </c>
      <c r="S167" s="112" t="s">
        <v>46</v>
      </c>
      <c r="T167" s="112" t="s">
        <v>46</v>
      </c>
      <c r="U167" s="112" t="s">
        <v>46</v>
      </c>
      <c r="V167" s="19" t="s">
        <v>47</v>
      </c>
      <c r="W167" s="19" t="s">
        <v>48</v>
      </c>
      <c r="X167" s="24"/>
    </row>
    <row r="168" spans="1:24" ht="30" x14ac:dyDescent="0.25">
      <c r="A168" s="22">
        <v>214</v>
      </c>
      <c r="B168" s="16" t="s">
        <v>399</v>
      </c>
      <c r="C168" s="19" t="s">
        <v>315</v>
      </c>
      <c r="D168" s="19" t="s">
        <v>324</v>
      </c>
      <c r="E168" s="23" t="s">
        <v>92</v>
      </c>
      <c r="F168" s="19" t="s">
        <v>96</v>
      </c>
      <c r="G168" s="19" t="s">
        <v>94</v>
      </c>
      <c r="H168" s="19" t="s">
        <v>9</v>
      </c>
      <c r="I168" s="19" t="s">
        <v>325</v>
      </c>
      <c r="J168" s="19" t="s">
        <v>96</v>
      </c>
      <c r="K168" s="19" t="s">
        <v>294</v>
      </c>
      <c r="L168" s="218">
        <v>2016</v>
      </c>
      <c r="M168" s="112" t="s">
        <v>46</v>
      </c>
      <c r="N168" s="112" t="s">
        <v>46</v>
      </c>
      <c r="O168" s="112" t="s">
        <v>46</v>
      </c>
      <c r="P168" s="112" t="s">
        <v>46</v>
      </c>
      <c r="Q168" s="112" t="s">
        <v>46</v>
      </c>
      <c r="R168" s="112" t="s">
        <v>46</v>
      </c>
      <c r="S168" s="112" t="s">
        <v>46</v>
      </c>
      <c r="T168" s="112" t="s">
        <v>46</v>
      </c>
      <c r="U168" s="112" t="s">
        <v>46</v>
      </c>
      <c r="V168" s="19" t="s">
        <v>47</v>
      </c>
      <c r="W168" s="19" t="s">
        <v>48</v>
      </c>
      <c r="X168" s="24"/>
    </row>
    <row r="169" spans="1:24" ht="30" x14ac:dyDescent="0.25">
      <c r="A169" s="22">
        <v>215</v>
      </c>
      <c r="B169" s="16" t="s">
        <v>399</v>
      </c>
      <c r="C169" s="19" t="s">
        <v>315</v>
      </c>
      <c r="D169" s="19" t="s">
        <v>324</v>
      </c>
      <c r="E169" s="23" t="s">
        <v>92</v>
      </c>
      <c r="F169" s="19" t="s">
        <v>97</v>
      </c>
      <c r="G169" s="19" t="s">
        <v>94</v>
      </c>
      <c r="H169" s="19" t="s">
        <v>9</v>
      </c>
      <c r="I169" s="19" t="s">
        <v>325</v>
      </c>
      <c r="J169" s="19" t="s">
        <v>97</v>
      </c>
      <c r="K169" s="19" t="s">
        <v>294</v>
      </c>
      <c r="L169" s="218">
        <v>2016</v>
      </c>
      <c r="M169" s="112" t="s">
        <v>46</v>
      </c>
      <c r="N169" s="112" t="s">
        <v>46</v>
      </c>
      <c r="O169" s="112" t="s">
        <v>46</v>
      </c>
      <c r="P169" s="112" t="s">
        <v>46</v>
      </c>
      <c r="Q169" s="112" t="s">
        <v>46</v>
      </c>
      <c r="R169" s="112" t="s">
        <v>46</v>
      </c>
      <c r="S169" s="112" t="s">
        <v>46</v>
      </c>
      <c r="T169" s="112" t="s">
        <v>46</v>
      </c>
      <c r="U169" s="112" t="s">
        <v>46</v>
      </c>
      <c r="V169" s="19" t="s">
        <v>47</v>
      </c>
      <c r="W169" s="19" t="s">
        <v>48</v>
      </c>
      <c r="X169" s="24"/>
    </row>
    <row r="170" spans="1:24" ht="30" x14ac:dyDescent="0.25">
      <c r="A170" s="22">
        <v>216</v>
      </c>
      <c r="B170" s="16" t="s">
        <v>399</v>
      </c>
      <c r="C170" s="19" t="s">
        <v>315</v>
      </c>
      <c r="D170" s="19" t="s">
        <v>324</v>
      </c>
      <c r="E170" s="23" t="s">
        <v>92</v>
      </c>
      <c r="F170" s="19" t="s">
        <v>98</v>
      </c>
      <c r="G170" s="19" t="s">
        <v>94</v>
      </c>
      <c r="H170" s="19" t="s">
        <v>9</v>
      </c>
      <c r="I170" s="19" t="s">
        <v>325</v>
      </c>
      <c r="J170" s="19" t="s">
        <v>98</v>
      </c>
      <c r="K170" s="19" t="s">
        <v>294</v>
      </c>
      <c r="L170" s="218">
        <v>2016</v>
      </c>
      <c r="M170" s="112" t="s">
        <v>46</v>
      </c>
      <c r="N170" s="112" t="s">
        <v>46</v>
      </c>
      <c r="O170" s="112" t="s">
        <v>46</v>
      </c>
      <c r="P170" s="112" t="s">
        <v>46</v>
      </c>
      <c r="Q170" s="112" t="s">
        <v>46</v>
      </c>
      <c r="R170" s="112" t="s">
        <v>46</v>
      </c>
      <c r="S170" s="112" t="s">
        <v>46</v>
      </c>
      <c r="T170" s="112" t="s">
        <v>46</v>
      </c>
      <c r="U170" s="112" t="s">
        <v>46</v>
      </c>
      <c r="V170" s="19" t="s">
        <v>47</v>
      </c>
      <c r="W170" s="19" t="s">
        <v>48</v>
      </c>
      <c r="X170" s="24"/>
    </row>
    <row r="171" spans="1:24" ht="30" x14ac:dyDescent="0.25">
      <c r="A171" s="22">
        <v>217</v>
      </c>
      <c r="B171" s="16" t="s">
        <v>399</v>
      </c>
      <c r="C171" s="19" t="s">
        <v>315</v>
      </c>
      <c r="D171" s="19" t="s">
        <v>324</v>
      </c>
      <c r="E171" s="23" t="s">
        <v>92</v>
      </c>
      <c r="F171" s="19" t="s">
        <v>99</v>
      </c>
      <c r="G171" s="19" t="s">
        <v>94</v>
      </c>
      <c r="H171" s="19" t="s">
        <v>9</v>
      </c>
      <c r="I171" s="19" t="s">
        <v>325</v>
      </c>
      <c r="J171" s="19" t="s">
        <v>99</v>
      </c>
      <c r="K171" s="19" t="s">
        <v>294</v>
      </c>
      <c r="L171" s="218">
        <v>2016</v>
      </c>
      <c r="M171" s="112" t="s">
        <v>46</v>
      </c>
      <c r="N171" s="112" t="s">
        <v>46</v>
      </c>
      <c r="O171" s="112" t="s">
        <v>46</v>
      </c>
      <c r="P171" s="112" t="s">
        <v>46</v>
      </c>
      <c r="Q171" s="112" t="s">
        <v>46</v>
      </c>
      <c r="R171" s="112" t="s">
        <v>46</v>
      </c>
      <c r="S171" s="112" t="s">
        <v>46</v>
      </c>
      <c r="T171" s="112" t="s">
        <v>46</v>
      </c>
      <c r="U171" s="112" t="s">
        <v>46</v>
      </c>
      <c r="V171" s="19" t="s">
        <v>47</v>
      </c>
      <c r="W171" s="19" t="s">
        <v>48</v>
      </c>
      <c r="X171" s="24"/>
    </row>
    <row r="172" spans="1:24" ht="30" x14ac:dyDescent="0.25">
      <c r="A172" s="22">
        <v>218</v>
      </c>
      <c r="B172" s="16" t="s">
        <v>399</v>
      </c>
      <c r="C172" s="19" t="s">
        <v>315</v>
      </c>
      <c r="D172" s="19" t="s">
        <v>324</v>
      </c>
      <c r="E172" s="23" t="s">
        <v>92</v>
      </c>
      <c r="F172" s="19" t="s">
        <v>100</v>
      </c>
      <c r="G172" s="19" t="s">
        <v>94</v>
      </c>
      <c r="H172" s="19" t="s">
        <v>9</v>
      </c>
      <c r="I172" s="19" t="s">
        <v>325</v>
      </c>
      <c r="J172" s="19" t="s">
        <v>100</v>
      </c>
      <c r="K172" s="19" t="s">
        <v>294</v>
      </c>
      <c r="L172" s="218">
        <v>2016</v>
      </c>
      <c r="M172" s="112" t="s">
        <v>46</v>
      </c>
      <c r="N172" s="112" t="s">
        <v>46</v>
      </c>
      <c r="O172" s="112" t="s">
        <v>46</v>
      </c>
      <c r="P172" s="112" t="s">
        <v>46</v>
      </c>
      <c r="Q172" s="112" t="s">
        <v>46</v>
      </c>
      <c r="R172" s="112" t="s">
        <v>46</v>
      </c>
      <c r="S172" s="112" t="s">
        <v>46</v>
      </c>
      <c r="T172" s="112" t="s">
        <v>46</v>
      </c>
      <c r="U172" s="112" t="s">
        <v>46</v>
      </c>
      <c r="V172" s="19" t="s">
        <v>47</v>
      </c>
      <c r="W172" s="19" t="s">
        <v>48</v>
      </c>
      <c r="X172" s="24"/>
    </row>
    <row r="173" spans="1:24" ht="45" x14ac:dyDescent="0.25">
      <c r="A173" s="22">
        <v>219</v>
      </c>
      <c r="B173" s="16" t="s">
        <v>399</v>
      </c>
      <c r="C173" s="19" t="s">
        <v>315</v>
      </c>
      <c r="D173" s="19" t="s">
        <v>326</v>
      </c>
      <c r="E173" s="23" t="s">
        <v>327</v>
      </c>
      <c r="F173" s="19" t="s">
        <v>328</v>
      </c>
      <c r="G173" s="19" t="s">
        <v>329</v>
      </c>
      <c r="H173" s="19" t="s">
        <v>166</v>
      </c>
      <c r="I173" s="19" t="s">
        <v>330</v>
      </c>
      <c r="J173" s="19" t="s">
        <v>331</v>
      </c>
      <c r="K173" s="19" t="s">
        <v>294</v>
      </c>
      <c r="L173" s="218">
        <v>2016</v>
      </c>
      <c r="M173" s="215" t="s">
        <v>46</v>
      </c>
      <c r="N173" s="215" t="s">
        <v>46</v>
      </c>
      <c r="O173" s="215" t="s">
        <v>46</v>
      </c>
      <c r="P173" s="215">
        <f>Public!EE22</f>
        <v>4821755.28</v>
      </c>
      <c r="Q173" s="215" t="s">
        <v>46</v>
      </c>
      <c r="R173" s="215" t="s">
        <v>46</v>
      </c>
      <c r="S173" s="215" t="s">
        <v>46</v>
      </c>
      <c r="T173" s="215" t="s">
        <v>46</v>
      </c>
      <c r="U173" s="215" t="s">
        <v>46</v>
      </c>
      <c r="V173" s="19" t="s">
        <v>388</v>
      </c>
      <c r="W173" s="19" t="s">
        <v>332</v>
      </c>
      <c r="X173" s="24"/>
    </row>
    <row r="174" spans="1:24" ht="30" x14ac:dyDescent="0.25">
      <c r="A174" s="22">
        <v>220</v>
      </c>
      <c r="B174" s="16" t="s">
        <v>399</v>
      </c>
      <c r="C174" s="19" t="s">
        <v>315</v>
      </c>
      <c r="D174" s="19" t="s">
        <v>333</v>
      </c>
      <c r="E174" s="23" t="s">
        <v>334</v>
      </c>
      <c r="F174" s="19" t="s">
        <v>144</v>
      </c>
      <c r="G174" s="19" t="s">
        <v>335</v>
      </c>
      <c r="H174" s="19" t="s">
        <v>9</v>
      </c>
      <c r="I174" s="19" t="s">
        <v>336</v>
      </c>
      <c r="J174" s="19" t="s">
        <v>337</v>
      </c>
      <c r="K174" s="19" t="s">
        <v>294</v>
      </c>
      <c r="L174" s="218">
        <v>2016</v>
      </c>
      <c r="M174" s="215">
        <f>Public!ES10</f>
        <v>957</v>
      </c>
      <c r="N174" s="215">
        <f>Public!ES11</f>
        <v>63650</v>
      </c>
      <c r="O174" s="220">
        <f>Public!ES12</f>
        <v>1.5035349567949725E-2</v>
      </c>
      <c r="P174" s="220">
        <f>Public!ES22</f>
        <v>7.999622807568994E-3</v>
      </c>
      <c r="Q174" s="220">
        <v>1.6E-2</v>
      </c>
      <c r="R174" s="220">
        <v>1.6E-2</v>
      </c>
      <c r="S174" s="220">
        <v>1.7000000000000001E-2</v>
      </c>
      <c r="T174" s="220">
        <v>1.7999999999999999E-2</v>
      </c>
      <c r="U174" s="220">
        <v>0.02</v>
      </c>
      <c r="V174" s="19" t="s">
        <v>389</v>
      </c>
      <c r="W174" s="19"/>
      <c r="X174" s="24"/>
    </row>
    <row r="175" spans="1:24" ht="30" x14ac:dyDescent="0.25">
      <c r="A175" s="22">
        <v>221</v>
      </c>
      <c r="B175" s="16" t="s">
        <v>399</v>
      </c>
      <c r="C175" s="19" t="s">
        <v>315</v>
      </c>
      <c r="D175" s="19" t="s">
        <v>333</v>
      </c>
      <c r="E175" s="23" t="s">
        <v>338</v>
      </c>
      <c r="F175" s="19" t="s">
        <v>339</v>
      </c>
      <c r="G175" s="19" t="s">
        <v>340</v>
      </c>
      <c r="H175" s="19" t="s">
        <v>9</v>
      </c>
      <c r="I175" s="19" t="s">
        <v>341</v>
      </c>
      <c r="J175" s="19" t="s">
        <v>759</v>
      </c>
      <c r="K175" s="19" t="s">
        <v>294</v>
      </c>
      <c r="L175" s="218">
        <v>2016</v>
      </c>
      <c r="M175" s="215">
        <f>Public!EK10</f>
        <v>2188910</v>
      </c>
      <c r="N175" s="215">
        <f>Public!EK11</f>
        <v>63650</v>
      </c>
      <c r="O175" s="215">
        <f>Public!EK12</f>
        <v>34</v>
      </c>
      <c r="P175" s="215">
        <f>Public!EK22</f>
        <v>33.890496636700824</v>
      </c>
      <c r="Q175" s="215">
        <v>34</v>
      </c>
      <c r="R175" s="215">
        <v>34</v>
      </c>
      <c r="S175" s="215">
        <v>34</v>
      </c>
      <c r="T175" s="215">
        <v>34</v>
      </c>
      <c r="U175" s="215">
        <v>34</v>
      </c>
      <c r="V175" s="19" t="s">
        <v>342</v>
      </c>
      <c r="W175" s="19"/>
      <c r="X175" s="24"/>
    </row>
    <row r="176" spans="1:24" ht="45" x14ac:dyDescent="0.25">
      <c r="A176" s="22">
        <v>222</v>
      </c>
      <c r="B176" s="16" t="s">
        <v>399</v>
      </c>
      <c r="C176" s="19" t="s">
        <v>315</v>
      </c>
      <c r="D176" s="19" t="s">
        <v>343</v>
      </c>
      <c r="E176" s="23" t="s">
        <v>344</v>
      </c>
      <c r="F176" s="19" t="s">
        <v>144</v>
      </c>
      <c r="G176" s="19" t="s">
        <v>345</v>
      </c>
      <c r="H176" s="19" t="s">
        <v>166</v>
      </c>
      <c r="I176" s="19" t="s">
        <v>346</v>
      </c>
      <c r="J176" s="19" t="s">
        <v>347</v>
      </c>
      <c r="K176" s="19" t="s">
        <v>294</v>
      </c>
      <c r="L176" s="218">
        <v>2016</v>
      </c>
      <c r="M176" s="215" t="str">
        <f>Public!EY10</f>
        <v>N/A</v>
      </c>
      <c r="N176" s="215" t="s">
        <v>46</v>
      </c>
      <c r="O176" s="220" t="s">
        <v>46</v>
      </c>
      <c r="P176" s="220">
        <f>Public!EY22</f>
        <v>0.23658610593631063</v>
      </c>
      <c r="Q176" s="220" t="s">
        <v>46</v>
      </c>
      <c r="R176" s="220" t="s">
        <v>46</v>
      </c>
      <c r="S176" s="220" t="s">
        <v>46</v>
      </c>
      <c r="T176" s="220" t="s">
        <v>46</v>
      </c>
      <c r="U176" s="220" t="s">
        <v>46</v>
      </c>
      <c r="V176" s="19" t="s">
        <v>348</v>
      </c>
      <c r="W176" s="19"/>
      <c r="X176" s="24"/>
    </row>
    <row r="177" spans="1:24" ht="45" x14ac:dyDescent="0.25">
      <c r="A177" s="22">
        <v>301</v>
      </c>
      <c r="B177" s="16" t="s">
        <v>399</v>
      </c>
      <c r="C177" s="19" t="s">
        <v>351</v>
      </c>
      <c r="D177" s="19" t="s">
        <v>352</v>
      </c>
      <c r="E177" s="23">
        <v>1</v>
      </c>
      <c r="F177" s="19" t="s">
        <v>350</v>
      </c>
      <c r="G177" s="19" t="s">
        <v>353</v>
      </c>
      <c r="H177" s="19" t="s">
        <v>9</v>
      </c>
      <c r="I177" s="19" t="s">
        <v>354</v>
      </c>
      <c r="J177" s="19" t="s">
        <v>354</v>
      </c>
      <c r="K177" s="19" t="s">
        <v>355</v>
      </c>
      <c r="L177" s="218">
        <v>2016</v>
      </c>
      <c r="M177" s="215" t="str">
        <f>'WE&amp;T'!C10</f>
        <v>N/A</v>
      </c>
      <c r="N177" s="215" t="str">
        <f>'WE&amp;T'!C11</f>
        <v>N/A</v>
      </c>
      <c r="O177" s="215">
        <f>SUM('WE&amp;T'!C12)</f>
        <v>0</v>
      </c>
      <c r="P177" s="215">
        <f>'WE&amp;T'!C22</f>
        <v>3</v>
      </c>
      <c r="Q177" s="215">
        <v>1</v>
      </c>
      <c r="R177" s="215">
        <v>3</v>
      </c>
      <c r="S177" s="215">
        <v>4</v>
      </c>
      <c r="T177" s="215">
        <v>4</v>
      </c>
      <c r="U177" s="215">
        <v>4</v>
      </c>
      <c r="V177" s="19" t="s">
        <v>391</v>
      </c>
      <c r="W177" s="19" t="s">
        <v>392</v>
      </c>
      <c r="X177" s="24"/>
    </row>
    <row r="178" spans="1:24" ht="150" x14ac:dyDescent="0.25">
      <c r="A178" s="22">
        <v>302</v>
      </c>
      <c r="B178" s="16" t="s">
        <v>399</v>
      </c>
      <c r="C178" s="19" t="s">
        <v>351</v>
      </c>
      <c r="D178" s="19" t="s">
        <v>357</v>
      </c>
      <c r="E178" s="23">
        <v>1</v>
      </c>
      <c r="F178" s="19" t="s">
        <v>350</v>
      </c>
      <c r="G178" s="19" t="s">
        <v>358</v>
      </c>
      <c r="H178" s="19" t="s">
        <v>9</v>
      </c>
      <c r="I178" s="19" t="s">
        <v>359</v>
      </c>
      <c r="J178" s="19" t="s">
        <v>359</v>
      </c>
      <c r="K178" s="19" t="s">
        <v>355</v>
      </c>
      <c r="L178" s="218">
        <v>2016</v>
      </c>
      <c r="M178" s="215" t="s">
        <v>46</v>
      </c>
      <c r="N178" s="215" t="s">
        <v>46</v>
      </c>
      <c r="O178" s="215">
        <f>SUM('WE&amp;T'!I12:K12)</f>
        <v>12141</v>
      </c>
      <c r="P178" s="215">
        <f>SUM('WE&amp;T'!I22:K22)</f>
        <v>340</v>
      </c>
      <c r="Q178" s="215" t="s">
        <v>122</v>
      </c>
      <c r="R178" s="215" t="s">
        <v>122</v>
      </c>
      <c r="S178" s="215" t="s">
        <v>122</v>
      </c>
      <c r="T178" s="215" t="s">
        <v>122</v>
      </c>
      <c r="U178" s="215" t="s">
        <v>122</v>
      </c>
      <c r="V178" s="19" t="s">
        <v>393</v>
      </c>
      <c r="W178" s="19" t="s">
        <v>394</v>
      </c>
      <c r="X178" s="24"/>
    </row>
    <row r="179" spans="1:24" ht="120" x14ac:dyDescent="0.25">
      <c r="A179" s="22">
        <v>303</v>
      </c>
      <c r="B179" s="16" t="s">
        <v>399</v>
      </c>
      <c r="C179" s="19" t="s">
        <v>351</v>
      </c>
      <c r="D179" s="19" t="s">
        <v>357</v>
      </c>
      <c r="E179" s="23">
        <v>1</v>
      </c>
      <c r="F179" s="19" t="s">
        <v>360</v>
      </c>
      <c r="G179" s="19" t="s">
        <v>358</v>
      </c>
      <c r="H179" s="19" t="s">
        <v>9</v>
      </c>
      <c r="I179" s="19" t="s">
        <v>361</v>
      </c>
      <c r="J179" s="19" t="s">
        <v>361</v>
      </c>
      <c r="K179" s="19" t="s">
        <v>355</v>
      </c>
      <c r="L179" s="218">
        <v>2016</v>
      </c>
      <c r="M179" s="215" t="str">
        <f>'WE&amp;T'!Q10</f>
        <v>N/A</v>
      </c>
      <c r="N179" s="215" t="str">
        <f>'WE&amp;T'!Q11</f>
        <v>N/A</v>
      </c>
      <c r="O179" s="220" t="str">
        <f>'WE&amp;T'!Q12</f>
        <v>N/A</v>
      </c>
      <c r="P179" s="220">
        <f>'WE&amp;T'!Q22</f>
        <v>2.0000000000000001E-4</v>
      </c>
      <c r="Q179" s="220">
        <v>0.01</v>
      </c>
      <c r="R179" s="220">
        <v>0.05</v>
      </c>
      <c r="S179" s="220">
        <v>0.08</v>
      </c>
      <c r="T179" s="220">
        <v>0.1</v>
      </c>
      <c r="U179" s="220">
        <v>0.1</v>
      </c>
      <c r="V179" s="19" t="s">
        <v>395</v>
      </c>
      <c r="W179" s="19" t="s">
        <v>396</v>
      </c>
      <c r="X179" s="24"/>
    </row>
    <row r="180" spans="1:24" ht="105" x14ac:dyDescent="0.25">
      <c r="A180" s="22">
        <v>304</v>
      </c>
      <c r="B180" s="16" t="s">
        <v>399</v>
      </c>
      <c r="C180" s="19" t="s">
        <v>351</v>
      </c>
      <c r="D180" s="19" t="s">
        <v>362</v>
      </c>
      <c r="E180" s="23">
        <v>1</v>
      </c>
      <c r="F180" s="19" t="s">
        <v>360</v>
      </c>
      <c r="G180" s="19" t="s">
        <v>363</v>
      </c>
      <c r="H180" s="19" t="s">
        <v>9</v>
      </c>
      <c r="I180" s="19" t="s">
        <v>364</v>
      </c>
      <c r="J180" s="19" t="s">
        <v>364</v>
      </c>
      <c r="K180" s="19" t="s">
        <v>355</v>
      </c>
      <c r="L180" s="218">
        <v>2016</v>
      </c>
      <c r="M180" s="215" t="str">
        <f>'WE&amp;T'!W10</f>
        <v>N/A</v>
      </c>
      <c r="N180" s="215" t="str">
        <f>'WE&amp;T'!W11</f>
        <v>N/A</v>
      </c>
      <c r="O180" s="220">
        <f>'WE&amp;T'!W12</f>
        <v>0.01</v>
      </c>
      <c r="P180" s="220">
        <f>'WE&amp;T'!W22</f>
        <v>4.7927826332111644E-2</v>
      </c>
      <c r="Q180" s="220" t="s">
        <v>122</v>
      </c>
      <c r="R180" s="220" t="s">
        <v>122</v>
      </c>
      <c r="S180" s="220" t="s">
        <v>122</v>
      </c>
      <c r="T180" s="220" t="s">
        <v>122</v>
      </c>
      <c r="U180" s="220" t="s">
        <v>122</v>
      </c>
      <c r="V180" s="19" t="s">
        <v>365</v>
      </c>
      <c r="W180" s="19" t="s">
        <v>397</v>
      </c>
      <c r="X180" s="24"/>
    </row>
    <row r="181" spans="1:24" ht="210" x14ac:dyDescent="0.25">
      <c r="A181" s="22">
        <v>305</v>
      </c>
      <c r="B181" s="16" t="s">
        <v>399</v>
      </c>
      <c r="C181" s="19" t="s">
        <v>351</v>
      </c>
      <c r="D181" s="19" t="s">
        <v>362</v>
      </c>
      <c r="E181" s="23">
        <v>1</v>
      </c>
      <c r="F181" s="19" t="s">
        <v>360</v>
      </c>
      <c r="G181" s="19" t="s">
        <v>363</v>
      </c>
      <c r="H181" s="19" t="s">
        <v>9</v>
      </c>
      <c r="I181" s="19" t="s">
        <v>390</v>
      </c>
      <c r="J181" s="19" t="s">
        <v>366</v>
      </c>
      <c r="K181" s="19" t="s">
        <v>355</v>
      </c>
      <c r="L181" s="218">
        <v>2016</v>
      </c>
      <c r="M181" s="215" t="str">
        <f>'WE&amp;T'!AC10</f>
        <v>N/A</v>
      </c>
      <c r="N181" s="215" t="str">
        <f>'WE&amp;T'!AC11</f>
        <v>N/A</v>
      </c>
      <c r="O181" s="220">
        <f>'WE&amp;T'!AC12</f>
        <v>0</v>
      </c>
      <c r="P181" s="220">
        <f>'WE&amp;T'!AC22</f>
        <v>0</v>
      </c>
      <c r="Q181" s="220" t="s">
        <v>46</v>
      </c>
      <c r="R181" s="220">
        <v>0</v>
      </c>
      <c r="S181" s="220">
        <v>0.3</v>
      </c>
      <c r="T181" s="220">
        <v>0.6</v>
      </c>
      <c r="U181" s="220">
        <v>0.8</v>
      </c>
      <c r="V181" s="19" t="s">
        <v>367</v>
      </c>
      <c r="W181" s="19" t="s">
        <v>398</v>
      </c>
      <c r="X181" s="24"/>
    </row>
    <row r="182" spans="1:24" ht="45" x14ac:dyDescent="0.25">
      <c r="A182" s="26">
        <v>306</v>
      </c>
      <c r="B182" s="27" t="s">
        <v>399</v>
      </c>
      <c r="C182" s="27" t="s">
        <v>351</v>
      </c>
      <c r="D182" s="27" t="s">
        <v>368</v>
      </c>
      <c r="E182" s="28">
        <v>1</v>
      </c>
      <c r="F182" s="27" t="s">
        <v>350</v>
      </c>
      <c r="G182" s="27" t="s">
        <v>363</v>
      </c>
      <c r="H182" s="27" t="s">
        <v>166</v>
      </c>
      <c r="I182" s="27" t="s">
        <v>369</v>
      </c>
      <c r="J182" s="27" t="s">
        <v>369</v>
      </c>
      <c r="K182" s="27" t="s">
        <v>355</v>
      </c>
      <c r="L182" s="219">
        <v>2016</v>
      </c>
      <c r="M182" s="216" t="s">
        <v>46</v>
      </c>
      <c r="N182" s="216" t="s">
        <v>46</v>
      </c>
      <c r="O182" s="216" t="s">
        <v>46</v>
      </c>
      <c r="P182" s="216" t="s">
        <v>46</v>
      </c>
      <c r="Q182" s="216" t="s">
        <v>46</v>
      </c>
      <c r="R182" s="216" t="s">
        <v>46</v>
      </c>
      <c r="S182" s="216" t="s">
        <v>46</v>
      </c>
      <c r="T182" s="216" t="s">
        <v>46</v>
      </c>
      <c r="U182" s="216" t="s">
        <v>46</v>
      </c>
      <c r="V182" s="27" t="s">
        <v>370</v>
      </c>
      <c r="W182" s="27" t="s">
        <v>46</v>
      </c>
      <c r="X182" s="29"/>
    </row>
  </sheetData>
  <autoFilter ref="A1:X182" xr:uid="{00000000-0009-0000-0000-000002000000}">
    <filterColumn colId="16" showButton="0"/>
    <filterColumn colId="17" showButton="0"/>
  </autoFilter>
  <mergeCells count="22">
    <mergeCell ref="U1:U2"/>
    <mergeCell ref="V1:V2"/>
    <mergeCell ref="W1:W2"/>
    <mergeCell ref="X1:X2"/>
    <mergeCell ref="M1:M2"/>
    <mergeCell ref="N1:N2"/>
    <mergeCell ref="O1:O2"/>
    <mergeCell ref="P1:P2"/>
    <mergeCell ref="Q1:S1"/>
    <mergeCell ref="T1:T2"/>
    <mergeCell ref="L1:L2"/>
    <mergeCell ref="A1:A2"/>
    <mergeCell ref="B1:B2"/>
    <mergeCell ref="C1:C2"/>
    <mergeCell ref="D1:D2"/>
    <mergeCell ref="E1:E2"/>
    <mergeCell ref="F1:F2"/>
    <mergeCell ref="G1:G2"/>
    <mergeCell ref="H1:H2"/>
    <mergeCell ref="I1:I2"/>
    <mergeCell ref="J1:J2"/>
    <mergeCell ref="K1:K2"/>
  </mergeCells>
  <pageMargins left="0.7" right="0.7" top="0.75" bottom="0.75" header="0.3" footer="0.3"/>
  <pageSetup scale="16"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K16"/>
  <sheetViews>
    <sheetView zoomScale="70" zoomScaleNormal="70" workbookViewId="0">
      <selection sqref="A1:D1"/>
    </sheetView>
  </sheetViews>
  <sheetFormatPr defaultColWidth="9.140625" defaultRowHeight="15" x14ac:dyDescent="0.25"/>
  <cols>
    <col min="1" max="1" width="9.140625" style="1"/>
    <col min="2" max="2" width="81.140625" style="1" customWidth="1"/>
    <col min="3" max="3" width="10.7109375" style="1" customWidth="1"/>
    <col min="4" max="4" width="1.7109375" style="1" customWidth="1"/>
    <col min="5" max="5" width="9.140625" style="1"/>
    <col min="6" max="6" width="10.7109375" style="2" customWidth="1"/>
    <col min="7" max="16384" width="9.140625" style="1"/>
  </cols>
  <sheetData>
    <row r="1" spans="1:11" ht="26.25" x14ac:dyDescent="0.4">
      <c r="A1" s="252" t="s">
        <v>28</v>
      </c>
      <c r="B1" s="252"/>
      <c r="C1" s="252"/>
      <c r="D1" s="252"/>
      <c r="F1" s="1"/>
    </row>
    <row r="2" spans="1:11" ht="18.75" x14ac:dyDescent="0.3">
      <c r="A2" s="253" t="s">
        <v>27</v>
      </c>
      <c r="B2" s="253"/>
      <c r="C2" s="253"/>
      <c r="D2" s="253"/>
      <c r="F2" s="1"/>
    </row>
    <row r="3" spans="1:11" ht="18.75" x14ac:dyDescent="0.3">
      <c r="A3" s="7"/>
      <c r="B3" s="7"/>
      <c r="C3" s="7"/>
      <c r="D3" s="7"/>
      <c r="F3" s="4"/>
    </row>
    <row r="4" spans="1:11" ht="18.75" x14ac:dyDescent="0.3">
      <c r="A4" s="7"/>
      <c r="B4" s="7"/>
      <c r="C4" s="7"/>
      <c r="D4" s="7"/>
      <c r="F4" s="4"/>
    </row>
    <row r="5" spans="1:11" s="3" customFormat="1" ht="26.25" x14ac:dyDescent="0.4">
      <c r="A5" s="7"/>
      <c r="B5" s="7"/>
      <c r="C5" s="8" t="s">
        <v>26</v>
      </c>
      <c r="D5" s="8"/>
      <c r="E5" s="9"/>
      <c r="F5" s="4"/>
    </row>
    <row r="6" spans="1:11" s="3" customFormat="1" ht="26.25" customHeight="1" x14ac:dyDescent="0.35">
      <c r="A6" s="7"/>
      <c r="B6" s="5" t="s">
        <v>25</v>
      </c>
      <c r="C6" s="4" t="s">
        <v>29</v>
      </c>
      <c r="D6" s="4"/>
      <c r="F6" s="4"/>
      <c r="K6" s="1"/>
    </row>
    <row r="7" spans="1:11" s="3" customFormat="1" ht="26.25" customHeight="1" x14ac:dyDescent="0.35">
      <c r="A7" s="7"/>
      <c r="B7" s="5" t="s">
        <v>24</v>
      </c>
      <c r="C7" s="4" t="s">
        <v>29</v>
      </c>
      <c r="D7" s="4"/>
      <c r="F7" s="4"/>
      <c r="K7" s="1"/>
    </row>
    <row r="8" spans="1:11" s="3" customFormat="1" ht="26.25" customHeight="1" x14ac:dyDescent="0.35">
      <c r="A8" s="7"/>
      <c r="B8" s="5" t="s">
        <v>23</v>
      </c>
      <c r="C8" s="4"/>
      <c r="D8" s="4"/>
      <c r="F8" s="4"/>
      <c r="K8" s="1"/>
    </row>
    <row r="9" spans="1:11" s="3" customFormat="1" ht="26.25" customHeight="1" x14ac:dyDescent="0.35">
      <c r="A9" s="7"/>
      <c r="B9" s="6" t="s">
        <v>22</v>
      </c>
      <c r="C9" s="4" t="s">
        <v>29</v>
      </c>
      <c r="D9" s="4"/>
      <c r="F9" s="4"/>
      <c r="K9" s="1"/>
    </row>
    <row r="10" spans="1:11" s="3" customFormat="1" ht="26.25" customHeight="1" x14ac:dyDescent="0.35">
      <c r="A10" s="7"/>
      <c r="B10" s="6" t="s">
        <v>21</v>
      </c>
      <c r="C10" s="4" t="s">
        <v>29</v>
      </c>
      <c r="D10" s="4"/>
      <c r="F10" s="4"/>
      <c r="K10" s="1"/>
    </row>
    <row r="11" spans="1:11" s="3" customFormat="1" ht="26.25" customHeight="1" x14ac:dyDescent="0.35">
      <c r="A11" s="7"/>
      <c r="B11" s="6" t="s">
        <v>30</v>
      </c>
      <c r="C11" s="4" t="s">
        <v>29</v>
      </c>
      <c r="D11" s="4"/>
      <c r="F11" s="4"/>
      <c r="K11" s="1"/>
    </row>
    <row r="12" spans="1:11" s="3" customFormat="1" ht="26.25" customHeight="1" x14ac:dyDescent="0.35">
      <c r="A12" s="7"/>
      <c r="B12" s="6" t="s">
        <v>31</v>
      </c>
      <c r="C12" s="4" t="s">
        <v>29</v>
      </c>
      <c r="D12" s="4"/>
      <c r="F12" s="4"/>
      <c r="K12" s="1"/>
    </row>
    <row r="13" spans="1:11" ht="21" x14ac:dyDescent="0.35">
      <c r="B13" s="3"/>
      <c r="C13" s="3"/>
      <c r="D13" s="3"/>
    </row>
    <row r="14" spans="1:11" ht="21" x14ac:dyDescent="0.35">
      <c r="B14" s="3"/>
      <c r="C14" s="3"/>
      <c r="D14" s="3"/>
    </row>
    <row r="15" spans="1:11" ht="21" x14ac:dyDescent="0.35">
      <c r="B15" s="3"/>
      <c r="C15" s="3"/>
      <c r="D15" s="3"/>
    </row>
    <row r="16" spans="1:11" ht="21" x14ac:dyDescent="0.35">
      <c r="B16" s="3"/>
      <c r="C16" s="3"/>
      <c r="D16" s="3"/>
    </row>
  </sheetData>
  <mergeCells count="2">
    <mergeCell ref="A1:D1"/>
    <mergeCell ref="A2:D2"/>
  </mergeCells>
  <printOptions horizontalCentered="1"/>
  <pageMargins left="0.7" right="0.7" top="0.75" bottom="0.75" header="0.3" footer="0.3"/>
  <pageSetup orientation="landscape" r:id="rId1"/>
  <headerFooter>
    <oddHeader>&amp;R&amp;"-,Bold"Attachment B</oddHeader>
    <oddFooter xml:space="preserve">&amp;RJuly 24, 2017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pageSetUpPr autoPageBreaks="0"/>
  </sheetPr>
  <dimension ref="A1:A3"/>
  <sheetViews>
    <sheetView showGridLines="0" zoomScaleNormal="100" workbookViewId="0"/>
  </sheetViews>
  <sheetFormatPr defaultColWidth="9.140625" defaultRowHeight="15" x14ac:dyDescent="0.25"/>
  <cols>
    <col min="1" max="1" width="92.7109375" style="1" customWidth="1"/>
    <col min="2" max="16384" width="9.140625" style="1"/>
  </cols>
  <sheetData>
    <row r="1" spans="1:1" ht="36" x14ac:dyDescent="0.55000000000000004">
      <c r="A1" s="10" t="s">
        <v>32</v>
      </c>
    </row>
    <row r="2" spans="1:1" ht="18.75" x14ac:dyDescent="0.3">
      <c r="A2" s="7"/>
    </row>
    <row r="3" spans="1:1" ht="18.75" x14ac:dyDescent="0.3">
      <c r="A3" s="7"/>
    </row>
  </sheetData>
  <sheetProtection algorithmName="SHA-512" hashValue="F+6fcKZGU2rudcJaAFPc2M2vTkFmO9x3WMH8IbamgvL8STIU85TNsnn5qJMaxjhwZLDrWjbFFNVLOVSuTPU4eA==" saltValue="ycBv5XtfPqGDeZgDuk/nOA==" spinCount="100000" sheet="1" objects="1" scenarios="1"/>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M218"/>
  <sheetViews>
    <sheetView showGridLines="0" tabSelected="1" zoomScale="70" zoomScaleNormal="70" workbookViewId="0">
      <pane ySplit="4" topLeftCell="A5" activePane="bottomLeft" state="frozen"/>
      <selection pane="bottomLeft" activeCell="A5" sqref="A5"/>
    </sheetView>
  </sheetViews>
  <sheetFormatPr defaultRowHeight="15" x14ac:dyDescent="0.25"/>
  <cols>
    <col min="1" max="1" width="33" style="38" customWidth="1"/>
    <col min="2" max="2" width="47.5703125" style="45" customWidth="1"/>
    <col min="3" max="3" width="11.28515625" style="51" customWidth="1"/>
    <col min="4" max="4" width="9.140625" style="51"/>
    <col min="5" max="5" width="50.28515625" style="40" bestFit="1" customWidth="1"/>
    <col min="6" max="6" width="35.42578125" style="59" customWidth="1"/>
    <col min="7" max="7" width="15.42578125" style="51" bestFit="1" customWidth="1"/>
    <col min="8" max="8" width="16.85546875" style="51" bestFit="1" customWidth="1"/>
    <col min="9" max="9" width="16.7109375" style="51" bestFit="1" customWidth="1"/>
    <col min="10" max="10" width="16.42578125" style="51" bestFit="1" customWidth="1"/>
    <col min="11" max="11" width="15.42578125" style="51" bestFit="1" customWidth="1"/>
    <col min="12" max="12" width="16.85546875" style="51" bestFit="1" customWidth="1"/>
    <col min="13" max="13" width="16.42578125" style="51" bestFit="1" customWidth="1"/>
  </cols>
  <sheetData>
    <row r="1" spans="1:13" s="12" customFormat="1" ht="18.75" x14ac:dyDescent="0.3">
      <c r="A1" s="11" t="s">
        <v>28</v>
      </c>
      <c r="B1" s="47"/>
      <c r="C1" s="49"/>
      <c r="D1" s="49"/>
      <c r="E1" s="42"/>
      <c r="F1" s="55"/>
      <c r="G1" s="49"/>
      <c r="H1" s="49"/>
      <c r="I1" s="49"/>
      <c r="J1" s="49"/>
      <c r="K1" s="49"/>
      <c r="L1" s="49"/>
      <c r="M1" s="49"/>
    </row>
    <row r="2" spans="1:13" s="12" customFormat="1" x14ac:dyDescent="0.25">
      <c r="A2" s="35" t="s">
        <v>400</v>
      </c>
      <c r="B2" s="48"/>
      <c r="C2" s="50"/>
      <c r="D2" s="50"/>
      <c r="E2" s="43"/>
      <c r="F2" s="56"/>
      <c r="G2" s="50"/>
      <c r="H2" s="50"/>
      <c r="I2" s="50"/>
      <c r="J2" s="50"/>
      <c r="K2" s="50"/>
      <c r="L2" s="50"/>
      <c r="M2" s="50"/>
    </row>
    <row r="3" spans="1:13" s="12" customFormat="1" ht="45.6" customHeight="1" x14ac:dyDescent="0.45">
      <c r="A3" s="11"/>
      <c r="B3" s="54"/>
      <c r="C3" s="254" t="s">
        <v>4</v>
      </c>
      <c r="D3" s="52"/>
      <c r="E3" s="44"/>
      <c r="F3" s="57"/>
      <c r="G3" s="176" t="s">
        <v>401</v>
      </c>
      <c r="H3" s="176" t="s">
        <v>402</v>
      </c>
      <c r="I3" s="176" t="s">
        <v>402</v>
      </c>
      <c r="J3" s="254" t="s">
        <v>403</v>
      </c>
      <c r="K3" s="254"/>
      <c r="L3" s="176" t="s">
        <v>404</v>
      </c>
      <c r="M3" s="176" t="s">
        <v>405</v>
      </c>
    </row>
    <row r="4" spans="1:13" s="12" customFormat="1" ht="17.25" customHeight="1" x14ac:dyDescent="0.45">
      <c r="A4" s="36" t="s">
        <v>10</v>
      </c>
      <c r="B4" s="36" t="s">
        <v>406</v>
      </c>
      <c r="C4" s="254"/>
      <c r="D4" s="53" t="s">
        <v>407</v>
      </c>
      <c r="E4" s="36" t="s">
        <v>408</v>
      </c>
      <c r="F4" s="58" t="s">
        <v>409</v>
      </c>
      <c r="G4" s="176">
        <v>2016</v>
      </c>
      <c r="H4" s="176">
        <v>2017</v>
      </c>
      <c r="I4" s="176">
        <v>2018</v>
      </c>
      <c r="J4" s="176">
        <v>2019</v>
      </c>
      <c r="K4" s="176">
        <v>2020</v>
      </c>
      <c r="L4" s="176" t="s">
        <v>410</v>
      </c>
      <c r="M4" s="176" t="s">
        <v>411</v>
      </c>
    </row>
    <row r="5" spans="1:13" ht="30" customHeight="1" x14ac:dyDescent="0.25">
      <c r="A5" s="38" t="s">
        <v>33</v>
      </c>
      <c r="B5" s="39" t="s">
        <v>459</v>
      </c>
      <c r="C5" s="60" t="s">
        <v>40</v>
      </c>
      <c r="D5" s="60">
        <v>1</v>
      </c>
      <c r="E5" s="64" t="s">
        <v>371</v>
      </c>
      <c r="F5" s="60" t="s">
        <v>458</v>
      </c>
      <c r="G5" s="170" t="str">
        <f>Portfolio!C$12</f>
        <v>N/A</v>
      </c>
      <c r="H5" s="170">
        <f>Portfolio!C$17</f>
        <v>18806.829886591</v>
      </c>
      <c r="I5" s="170">
        <f>Portfolio!C$22</f>
        <v>7345.0078607327359</v>
      </c>
      <c r="J5" s="170" t="str">
        <f>Portfolio!C$27</f>
        <v>N/A</v>
      </c>
      <c r="K5" s="170">
        <f>Portfolio!C$32</f>
        <v>5433.3971583603534</v>
      </c>
      <c r="L5" s="170">
        <f>Portfolio!C$37</f>
        <v>6427.2378017099854</v>
      </c>
      <c r="M5" s="170">
        <f>Portfolio!C$42</f>
        <v>6623.332297973021</v>
      </c>
    </row>
    <row r="6" spans="1:13" ht="45" x14ac:dyDescent="0.25">
      <c r="B6" s="65" t="s">
        <v>429</v>
      </c>
      <c r="C6" s="61" t="s">
        <v>50</v>
      </c>
      <c r="D6" s="61">
        <v>2</v>
      </c>
      <c r="E6" s="66" t="s">
        <v>432</v>
      </c>
      <c r="F6" s="61" t="s">
        <v>51</v>
      </c>
      <c r="G6" s="171">
        <f>Portfolio!I$12</f>
        <v>1168</v>
      </c>
      <c r="H6" s="171">
        <f>Portfolio!I$17</f>
        <v>1812.1023542709195</v>
      </c>
      <c r="I6" s="170">
        <f>Portfolio!I$22</f>
        <v>499.30913548763601</v>
      </c>
      <c r="J6" s="170">
        <f>Portfolio!I$27</f>
        <v>4588</v>
      </c>
      <c r="K6" s="170">
        <f>Portfolio!I$32</f>
        <v>1535.6067937119997</v>
      </c>
      <c r="L6" s="170">
        <f>Portfolio!I$37</f>
        <v>2600.124387333</v>
      </c>
      <c r="M6" s="170">
        <f>Portfolio!I$42</f>
        <v>3657.8663147889997</v>
      </c>
    </row>
    <row r="7" spans="1:13" ht="45" x14ac:dyDescent="0.25">
      <c r="B7" s="39"/>
      <c r="C7" s="61" t="s">
        <v>50</v>
      </c>
      <c r="D7" s="61">
        <v>3</v>
      </c>
      <c r="E7" s="66" t="s">
        <v>432</v>
      </c>
      <c r="F7" s="61" t="s">
        <v>54</v>
      </c>
      <c r="G7" s="171">
        <f>Portfolio!K$12</f>
        <v>876</v>
      </c>
      <c r="H7" s="171">
        <f>Portfolio!K$17</f>
        <v>1267.9740157031897</v>
      </c>
      <c r="I7" s="171">
        <f>Portfolio!K$22</f>
        <v>358.77702999999997</v>
      </c>
      <c r="J7" s="171">
        <f>Portfolio!K$27</f>
        <v>3202</v>
      </c>
      <c r="K7" s="171">
        <f>Portfolio!K$32</f>
        <v>1146.8239934879498</v>
      </c>
      <c r="L7" s="171">
        <f>Portfolio!K$37</f>
        <v>2397.8387090707502</v>
      </c>
      <c r="M7" s="170">
        <f>Portfolio!K$42</f>
        <v>2667.3016861573001</v>
      </c>
    </row>
    <row r="8" spans="1:13" ht="45" x14ac:dyDescent="0.25">
      <c r="B8" s="39"/>
      <c r="C8" s="61" t="s">
        <v>50</v>
      </c>
      <c r="D8" s="61">
        <v>4</v>
      </c>
      <c r="E8" s="66" t="s">
        <v>432</v>
      </c>
      <c r="F8" s="61" t="s">
        <v>55</v>
      </c>
      <c r="G8" s="171">
        <f>Portfolio!M$12</f>
        <v>3939665</v>
      </c>
      <c r="H8" s="171">
        <f>Portfolio!M$17</f>
        <v>27004933.515410952</v>
      </c>
      <c r="I8" s="171">
        <f>Portfolio!M$22</f>
        <v>17400423.825600185</v>
      </c>
      <c r="J8" s="171">
        <f>Portfolio!M$27</f>
        <v>35120467</v>
      </c>
      <c r="K8" s="171">
        <f>Portfolio!M$32</f>
        <v>8527698.8571344931</v>
      </c>
      <c r="L8" s="171">
        <f>Portfolio!M$37</f>
        <v>24372906.401119791</v>
      </c>
      <c r="M8" s="170">
        <f>Portfolio!M$42</f>
        <v>26368614.787811689</v>
      </c>
    </row>
    <row r="9" spans="1:13" ht="45" x14ac:dyDescent="0.25">
      <c r="B9" s="39"/>
      <c r="C9" s="61" t="s">
        <v>50</v>
      </c>
      <c r="D9" s="61">
        <v>5</v>
      </c>
      <c r="E9" s="66" t="s">
        <v>432</v>
      </c>
      <c r="F9" s="61" t="s">
        <v>56</v>
      </c>
      <c r="G9" s="171">
        <f>Portfolio!O$12</f>
        <v>2954749</v>
      </c>
      <c r="H9" s="171">
        <f>Portfolio!O$17</f>
        <v>18169801.911558218</v>
      </c>
      <c r="I9" s="171">
        <f>Portfolio!O$22</f>
        <v>11063618.411500001</v>
      </c>
      <c r="J9" s="171">
        <f>Portfolio!O$27</f>
        <v>25739470</v>
      </c>
      <c r="K9" s="171">
        <f>Portfolio!O$32</f>
        <v>6530983.705161145</v>
      </c>
      <c r="L9" s="171">
        <f>Portfolio!O$37</f>
        <v>17752566.006052855</v>
      </c>
      <c r="M9" s="170">
        <f>Portfolio!O$42</f>
        <v>19319858.081798185</v>
      </c>
    </row>
    <row r="10" spans="1:13" ht="45" x14ac:dyDescent="0.25">
      <c r="B10" s="39"/>
      <c r="C10" s="61" t="s">
        <v>50</v>
      </c>
      <c r="D10" s="61">
        <v>6</v>
      </c>
      <c r="E10" s="66" t="s">
        <v>432</v>
      </c>
      <c r="F10" s="61" t="s">
        <v>57</v>
      </c>
      <c r="G10" s="171">
        <f>Portfolio!Q$12</f>
        <v>0</v>
      </c>
      <c r="H10" s="171">
        <f>Portfolio!Q$17</f>
        <v>264768.92096873629</v>
      </c>
      <c r="I10" s="171">
        <f>Portfolio!Q$22</f>
        <v>74208.906302467934</v>
      </c>
      <c r="J10" s="171" t="str">
        <f>Portfolio!Q$27</f>
        <v>TBD</v>
      </c>
      <c r="K10" s="171">
        <f>Portfolio!Q$32</f>
        <v>253536.72514000023</v>
      </c>
      <c r="L10" s="171">
        <f>Portfolio!Q$37</f>
        <v>343488.91706706025</v>
      </c>
      <c r="M10" s="170">
        <f>Portfolio!Q$42</f>
        <v>387850.90415100026</v>
      </c>
    </row>
    <row r="11" spans="1:13" ht="45" x14ac:dyDescent="0.25">
      <c r="B11" s="39"/>
      <c r="C11" s="61" t="s">
        <v>50</v>
      </c>
      <c r="D11" s="61">
        <v>7</v>
      </c>
      <c r="E11" s="66" t="s">
        <v>432</v>
      </c>
      <c r="F11" s="61" t="s">
        <v>58</v>
      </c>
      <c r="G11" s="171">
        <f>Portfolio!S$12</f>
        <v>0</v>
      </c>
      <c r="H11" s="171">
        <f>Portfolio!S$17</f>
        <v>178366.86572655223</v>
      </c>
      <c r="I11" s="171">
        <f>Portfolio!S$22</f>
        <v>54364.290000000008</v>
      </c>
      <c r="J11" s="171" t="str">
        <f>Portfolio!S$27</f>
        <v>TBD</v>
      </c>
      <c r="K11" s="171">
        <f>Portfolio!S$32</f>
        <v>191320.93990813018</v>
      </c>
      <c r="L11" s="171">
        <f>Portfolio!S$37</f>
        <v>253534.64394878718</v>
      </c>
      <c r="M11" s="170">
        <f>Portfolio!S$42</f>
        <v>287379.22261230776</v>
      </c>
    </row>
    <row r="12" spans="1:13" ht="45" x14ac:dyDescent="0.25">
      <c r="B12" s="39"/>
      <c r="C12" s="61" t="s">
        <v>50</v>
      </c>
      <c r="D12" s="61">
        <v>8</v>
      </c>
      <c r="E12" s="66" t="s">
        <v>432</v>
      </c>
      <c r="F12" s="61" t="s">
        <v>59</v>
      </c>
      <c r="G12" s="171">
        <f>Portfolio!Y$12</f>
        <v>859036</v>
      </c>
      <c r="H12" s="171">
        <f>Portfolio!Y$17</f>
        <v>12252.27005510146</v>
      </c>
      <c r="I12" s="171">
        <f>Portfolio!Y$22</f>
        <v>6495.3414900000007</v>
      </c>
      <c r="J12" s="171">
        <f>Portfolio!Y$27</f>
        <v>1001374</v>
      </c>
      <c r="K12" s="171">
        <f>Portfolio!Y$32</f>
        <v>30439.637286815996</v>
      </c>
      <c r="L12" s="171">
        <f>Portfolio!Y$37</f>
        <v>44989.236221993997</v>
      </c>
      <c r="M12" s="170">
        <f>Portfolio!Y$42</f>
        <v>50834.411993389498</v>
      </c>
    </row>
    <row r="13" spans="1:13" ht="45" x14ac:dyDescent="0.25">
      <c r="B13" s="39"/>
      <c r="C13" s="61" t="s">
        <v>50</v>
      </c>
      <c r="D13" s="61">
        <v>9</v>
      </c>
      <c r="E13" s="66" t="s">
        <v>432</v>
      </c>
      <c r="F13" s="61" t="s">
        <v>60</v>
      </c>
      <c r="G13" s="171">
        <f>Portfolio!AA$12</f>
        <v>644277</v>
      </c>
      <c r="H13" s="171">
        <f>Portfolio!AA$17</f>
        <v>8249.2890385710234</v>
      </c>
      <c r="I13" s="171">
        <f>Portfolio!AA$22</f>
        <v>4584.8126560000001</v>
      </c>
      <c r="J13" s="171">
        <f>Portfolio!AA$27</f>
        <v>748547</v>
      </c>
      <c r="K13" s="171">
        <f>Portfolio!AA$32</f>
        <v>22401.611132783099</v>
      </c>
      <c r="L13" s="171">
        <f>Portfolio!AA$37</f>
        <v>33239.744150773498</v>
      </c>
      <c r="M13" s="170">
        <f>Portfolio!AA$42</f>
        <v>37642.607761659528</v>
      </c>
    </row>
    <row r="14" spans="1:13" ht="45" x14ac:dyDescent="0.25">
      <c r="B14" s="39"/>
      <c r="C14" s="61" t="s">
        <v>50</v>
      </c>
      <c r="D14" s="61">
        <v>10</v>
      </c>
      <c r="E14" s="66" t="s">
        <v>432</v>
      </c>
      <c r="F14" s="61" t="s">
        <v>61</v>
      </c>
      <c r="G14" s="171">
        <f>Portfolio!AC$12</f>
        <v>23598508</v>
      </c>
      <c r="H14" s="171">
        <f>Portfolio!AC$17</f>
        <v>254232642.23745483</v>
      </c>
      <c r="I14" s="171">
        <f>Portfolio!AC$22</f>
        <v>104511235.419</v>
      </c>
      <c r="J14" s="171">
        <f>Portfolio!AC$27</f>
        <v>335428671</v>
      </c>
      <c r="K14" s="171">
        <f>Portfolio!AC$32</f>
        <v>211090404.4284209</v>
      </c>
      <c r="L14" s="171">
        <f>Portfolio!AC$37</f>
        <v>278052827.22015625</v>
      </c>
      <c r="M14" s="170">
        <f>Portfolio!AC$42</f>
        <v>307888603.14936042</v>
      </c>
    </row>
    <row r="15" spans="1:13" ht="45" x14ac:dyDescent="0.25">
      <c r="B15" s="39"/>
      <c r="C15" s="61" t="s">
        <v>50</v>
      </c>
      <c r="D15" s="61">
        <v>11</v>
      </c>
      <c r="E15" s="66" t="s">
        <v>432</v>
      </c>
      <c r="F15" s="61" t="s">
        <v>62</v>
      </c>
      <c r="G15" s="171">
        <f>Portfolio!AE$12</f>
        <v>17698881</v>
      </c>
      <c r="H15" s="171">
        <f>Portfolio!AE$17</f>
        <v>170735416.42808387</v>
      </c>
      <c r="I15" s="171">
        <f>Portfolio!AE$22</f>
        <v>70848337.957049996</v>
      </c>
      <c r="J15" s="171">
        <f>Portfolio!AE$27</f>
        <v>247375631</v>
      </c>
      <c r="K15" s="171">
        <f>Portfolio!AE$32</f>
        <v>154604706.6929006</v>
      </c>
      <c r="L15" s="171">
        <f>Portfolio!AE$37</f>
        <v>209923967.85895139</v>
      </c>
      <c r="M15" s="170">
        <f>Portfolio!AE$42</f>
        <v>232548305.5926798</v>
      </c>
    </row>
    <row r="16" spans="1:13" ht="45" x14ac:dyDescent="0.25">
      <c r="B16" s="39"/>
      <c r="C16" s="61" t="s">
        <v>50</v>
      </c>
      <c r="D16" s="61">
        <v>12</v>
      </c>
      <c r="E16" s="66" t="s">
        <v>432</v>
      </c>
      <c r="F16" s="61" t="s">
        <v>63</v>
      </c>
      <c r="G16" s="171">
        <f>Portfolio!AG$12</f>
        <v>0</v>
      </c>
      <c r="H16" s="171">
        <f>Portfolio!AG$17</f>
        <v>1356052.1342279178</v>
      </c>
      <c r="I16" s="171">
        <f>Portfolio!AG$22</f>
        <v>870756.56600000011</v>
      </c>
      <c r="J16" s="171" t="str">
        <f>Portfolio!AG$27</f>
        <v>TBD</v>
      </c>
      <c r="K16" s="171">
        <f>Portfolio!AG$32</f>
        <v>4665640.6150200041</v>
      </c>
      <c r="L16" s="171">
        <f>Portfolio!AG$37</f>
        <v>5851157.7572070854</v>
      </c>
      <c r="M16" s="170">
        <f>Portfolio!AG$42</f>
        <v>6636450.1171398805</v>
      </c>
    </row>
    <row r="17" spans="2:13" ht="45" x14ac:dyDescent="0.25">
      <c r="B17" s="67"/>
      <c r="C17" s="61" t="s">
        <v>50</v>
      </c>
      <c r="D17" s="61">
        <v>13</v>
      </c>
      <c r="E17" s="66" t="s">
        <v>432</v>
      </c>
      <c r="F17" s="61" t="s">
        <v>64</v>
      </c>
      <c r="G17" s="171">
        <f>Portfolio!AI$12</f>
        <v>0</v>
      </c>
      <c r="H17" s="171">
        <f>Portfolio!AI$17</f>
        <v>979860.60067046771</v>
      </c>
      <c r="I17" s="171">
        <f>Portfolio!AI$22</f>
        <v>703885.11119999993</v>
      </c>
      <c r="J17" s="171" t="str">
        <f>Portfolio!AI$27</f>
        <v>TBD</v>
      </c>
      <c r="K17" s="171">
        <f>Portfolio!AI$32</f>
        <v>3492894.4183463431</v>
      </c>
      <c r="L17" s="171">
        <f>Portfolio!AI$37</f>
        <v>4377080.0254531698</v>
      </c>
      <c r="M17" s="170">
        <f>Portfolio!AI$42</f>
        <v>4974803.1573223192</v>
      </c>
    </row>
    <row r="18" spans="2:13" ht="45" x14ac:dyDescent="0.25">
      <c r="B18" s="39" t="s">
        <v>430</v>
      </c>
      <c r="C18" s="61" t="s">
        <v>66</v>
      </c>
      <c r="D18" s="61">
        <v>14</v>
      </c>
      <c r="E18" s="66" t="s">
        <v>433</v>
      </c>
      <c r="F18" s="61" t="s">
        <v>51</v>
      </c>
      <c r="G18" s="171">
        <f>Portfolio!AO$12</f>
        <v>445</v>
      </c>
      <c r="H18" s="171">
        <f>Portfolio!AO$17</f>
        <v>594.50890047083999</v>
      </c>
      <c r="I18" s="171">
        <f>Portfolio!AO$22</f>
        <v>43.956200000000003</v>
      </c>
      <c r="J18" s="171">
        <f>Portfolio!AO$27</f>
        <v>247</v>
      </c>
      <c r="K18" s="171">
        <f>Portfolio!AO$32</f>
        <v>432.07825259699996</v>
      </c>
      <c r="L18" s="171">
        <f>Portfolio!AO$37</f>
        <v>506.090086251</v>
      </c>
      <c r="M18" s="170">
        <f>Portfolio!AO$42</f>
        <v>591.40936057500005</v>
      </c>
    </row>
    <row r="19" spans="2:13" ht="45" x14ac:dyDescent="0.25">
      <c r="B19" s="39"/>
      <c r="C19" s="61" t="s">
        <v>66</v>
      </c>
      <c r="D19" s="61">
        <v>15</v>
      </c>
      <c r="E19" s="66" t="s">
        <v>433</v>
      </c>
      <c r="F19" s="61" t="s">
        <v>54</v>
      </c>
      <c r="G19" s="171">
        <f>Portfolio!AQ$12</f>
        <v>334</v>
      </c>
      <c r="H19" s="171">
        <f>Portfolio!AQ$17</f>
        <v>445.88167535312999</v>
      </c>
      <c r="I19" s="171">
        <f>Portfolio!AQ$22</f>
        <v>39.560580000000002</v>
      </c>
      <c r="J19" s="171">
        <f>Portfolio!AQ$27</f>
        <v>185</v>
      </c>
      <c r="K19" s="171">
        <f>Portfolio!AQ$32</f>
        <v>367.26651470745003</v>
      </c>
      <c r="L19" s="171">
        <f>Portfolio!AQ$37</f>
        <v>430.17657331334999</v>
      </c>
      <c r="M19" s="170">
        <f>Portfolio!AQ$42</f>
        <v>502.69795648875004</v>
      </c>
    </row>
    <row r="20" spans="2:13" ht="45" x14ac:dyDescent="0.25">
      <c r="B20" s="39"/>
      <c r="C20" s="61" t="s">
        <v>66</v>
      </c>
      <c r="D20" s="61">
        <v>16</v>
      </c>
      <c r="E20" s="66" t="s">
        <v>433</v>
      </c>
      <c r="F20" s="61" t="s">
        <v>55</v>
      </c>
      <c r="G20" s="171">
        <f>Portfolio!AS$12</f>
        <v>1335081</v>
      </c>
      <c r="H20" s="171">
        <f>Portfolio!AS$17</f>
        <v>2314691.1121347286</v>
      </c>
      <c r="I20" s="171">
        <f>Portfolio!AS$22</f>
        <v>752696.81</v>
      </c>
      <c r="J20" s="171">
        <f>Portfolio!$AS27</f>
        <v>1840706</v>
      </c>
      <c r="K20" s="171">
        <f>Portfolio!AS$32</f>
        <v>3218963.36778</v>
      </c>
      <c r="L20" s="171">
        <f>Portfolio!AS$37</f>
        <v>3770348.1684600003</v>
      </c>
      <c r="M20" s="170">
        <f>Portfolio!AS$42</f>
        <v>4405972.8897000002</v>
      </c>
    </row>
    <row r="21" spans="2:13" ht="45" x14ac:dyDescent="0.25">
      <c r="B21" s="39"/>
      <c r="C21" s="61" t="s">
        <v>66</v>
      </c>
      <c r="D21" s="61">
        <v>17</v>
      </c>
      <c r="E21" s="66" t="s">
        <v>433</v>
      </c>
      <c r="F21" s="61" t="s">
        <v>56</v>
      </c>
      <c r="G21" s="171">
        <f>Portfolio!AU$12</f>
        <v>1001311</v>
      </c>
      <c r="H21" s="171">
        <f>Portfolio!AU$17</f>
        <v>1736018.334101046</v>
      </c>
      <c r="I21" s="171">
        <f>Portfolio!AU$22</f>
        <v>677427.12900000007</v>
      </c>
      <c r="J21" s="171">
        <f>Portfolio!AU$27</f>
        <v>1380529</v>
      </c>
      <c r="K21" s="171">
        <f>Portfolio!AU$32</f>
        <v>2736118.862613</v>
      </c>
      <c r="L21" s="171">
        <f>Portfolio!AU$37</f>
        <v>3204795.9431909993</v>
      </c>
      <c r="M21" s="170">
        <f>Portfolio!AU$42</f>
        <v>3745076.956245</v>
      </c>
    </row>
    <row r="22" spans="2:13" ht="45" x14ac:dyDescent="0.25">
      <c r="B22" s="39"/>
      <c r="C22" s="61" t="s">
        <v>66</v>
      </c>
      <c r="D22" s="61">
        <v>18</v>
      </c>
      <c r="E22" s="66" t="s">
        <v>433</v>
      </c>
      <c r="F22" s="61" t="s">
        <v>57</v>
      </c>
      <c r="G22" s="171">
        <f>Portfolio!AW$12</f>
        <v>0</v>
      </c>
      <c r="H22" s="171">
        <f>Portfolio!AW$17</f>
        <v>92111.390434189787</v>
      </c>
      <c r="I22" s="171">
        <f>Portfolio!AW$22</f>
        <v>29229.100000000006</v>
      </c>
      <c r="J22" s="171" t="str">
        <f>Portfolio!AW$27</f>
        <v>TBD</v>
      </c>
      <c r="K22" s="171">
        <f>Portfolio!AW$32</f>
        <v>90989.048734199998</v>
      </c>
      <c r="L22" s="171">
        <f>Portfolio!AW$37</f>
        <v>106574.80501229998</v>
      </c>
      <c r="M22" s="170">
        <f>Portfolio!AW$42</f>
        <v>124541.73476280001</v>
      </c>
    </row>
    <row r="23" spans="2:13" ht="45" x14ac:dyDescent="0.25">
      <c r="B23" s="39"/>
      <c r="C23" s="61" t="s">
        <v>66</v>
      </c>
      <c r="D23" s="61">
        <v>19</v>
      </c>
      <c r="E23" s="66" t="s">
        <v>433</v>
      </c>
      <c r="F23" s="61" t="s">
        <v>58</v>
      </c>
      <c r="G23" s="171">
        <f>Portfolio!AY$12</f>
        <v>0</v>
      </c>
      <c r="H23" s="171">
        <f>Portfolio!AY$17</f>
        <v>69083.542825642362</v>
      </c>
      <c r="I23" s="171">
        <f>Portfolio!AY$22</f>
        <v>26306.19</v>
      </c>
      <c r="J23" s="171" t="str">
        <f>Portfolio!AY$27</f>
        <v>TBD</v>
      </c>
      <c r="K23" s="171">
        <f>Portfolio!AY$32</f>
        <v>77340.691424069999</v>
      </c>
      <c r="L23" s="171">
        <f>Portfolio!AY$37</f>
        <v>90588.584260454983</v>
      </c>
      <c r="M23" s="170">
        <f>Portfolio!AY$42</f>
        <v>105860.47454837999</v>
      </c>
    </row>
    <row r="24" spans="2:13" ht="45" x14ac:dyDescent="0.25">
      <c r="B24" s="39"/>
      <c r="C24" s="61" t="s">
        <v>66</v>
      </c>
      <c r="D24" s="61">
        <v>20</v>
      </c>
      <c r="E24" s="66" t="s">
        <v>433</v>
      </c>
      <c r="F24" s="61" t="s">
        <v>59</v>
      </c>
      <c r="G24" s="171">
        <f>Portfolio!BE$12</f>
        <v>305831</v>
      </c>
      <c r="H24" s="171">
        <f>Portfolio!BE$17</f>
        <v>3593.9288512717326</v>
      </c>
      <c r="I24" s="171">
        <f>Portfolio!BE$22</f>
        <v>782.17742000000021</v>
      </c>
      <c r="J24" s="171">
        <f>Portfolio!BE$27</f>
        <v>312183</v>
      </c>
      <c r="K24" s="171">
        <f>Portfolio!BE$32</f>
        <v>7777.408546745999</v>
      </c>
      <c r="L24" s="171">
        <f>Portfolio!BE$37</f>
        <v>9109.6215525180014</v>
      </c>
      <c r="M24" s="170">
        <f>Portfolio!BE$42</f>
        <v>10645.36849035</v>
      </c>
    </row>
    <row r="25" spans="2:13" ht="45" x14ac:dyDescent="0.25">
      <c r="B25" s="39"/>
      <c r="C25" s="61" t="s">
        <v>66</v>
      </c>
      <c r="D25" s="61">
        <v>21</v>
      </c>
      <c r="E25" s="66" t="s">
        <v>433</v>
      </c>
      <c r="F25" s="61" t="s">
        <v>60</v>
      </c>
      <c r="G25" s="171">
        <f>Portfolio!BG$12</f>
        <v>229373</v>
      </c>
      <c r="H25" s="171">
        <f>Portfolio!BG$17</f>
        <v>2515.7501958902126</v>
      </c>
      <c r="I25" s="171">
        <f>Portfolio!BG$22</f>
        <v>664.85080700000026</v>
      </c>
      <c r="J25" s="171">
        <f>Portfolio!BG$27</f>
        <v>234137</v>
      </c>
      <c r="K25" s="171">
        <f>Portfolio!BG$32</f>
        <v>6610.7972647340994</v>
      </c>
      <c r="L25" s="171">
        <f>Portfolio!BG$37</f>
        <v>7743.1783196403003</v>
      </c>
      <c r="M25" s="170">
        <f>Portfolio!BG$42</f>
        <v>9048.5632167975</v>
      </c>
    </row>
    <row r="26" spans="2:13" ht="45" x14ac:dyDescent="0.25">
      <c r="B26" s="39"/>
      <c r="C26" s="61" t="s">
        <v>66</v>
      </c>
      <c r="D26" s="61">
        <v>22</v>
      </c>
      <c r="E26" s="66" t="s">
        <v>433</v>
      </c>
      <c r="F26" s="61" t="s">
        <v>61</v>
      </c>
      <c r="G26" s="171">
        <f>Portfolio!BI$12</f>
        <v>7994064</v>
      </c>
      <c r="H26" s="171">
        <f>Portfolio!BI$17</f>
        <v>12193556.323088702</v>
      </c>
      <c r="I26" s="171">
        <f>Portfolio!BI$22</f>
        <v>9704610.102</v>
      </c>
      <c r="J26" s="171">
        <f>Portfolio!BI$27</f>
        <v>11044236</v>
      </c>
      <c r="K26" s="171">
        <f>Portfolio!BI$32</f>
        <v>57941340.620039999</v>
      </c>
      <c r="L26" s="171">
        <f>Portfolio!BI$37</f>
        <v>67866267.032279998</v>
      </c>
      <c r="M26" s="170">
        <f>Portfolio!BI$42</f>
        <v>79307512.014600009</v>
      </c>
    </row>
    <row r="27" spans="2:13" ht="45" x14ac:dyDescent="0.25">
      <c r="B27" s="39"/>
      <c r="C27" s="61" t="s">
        <v>66</v>
      </c>
      <c r="D27" s="61">
        <v>23</v>
      </c>
      <c r="E27" s="66" t="s">
        <v>433</v>
      </c>
      <c r="F27" s="61" t="s">
        <v>62</v>
      </c>
      <c r="G27" s="171">
        <f>Portfolio!BK$12</f>
        <v>5995548</v>
      </c>
      <c r="H27" s="171">
        <f>Portfolio!BK$17</f>
        <v>9145167.2423165236</v>
      </c>
      <c r="I27" s="171">
        <f>Portfolio!BK$22</f>
        <v>8734149.0918000005</v>
      </c>
      <c r="J27" s="171">
        <f>Portfolio!BK$27</f>
        <v>8283177</v>
      </c>
      <c r="K27" s="171">
        <f>Portfolio!BK$32</f>
        <v>49250139.527034</v>
      </c>
      <c r="L27" s="171">
        <f>Portfolio!BK$37</f>
        <v>57686326.977438003</v>
      </c>
      <c r="M27" s="170">
        <f>Portfolio!BK$42</f>
        <v>67411385.212410003</v>
      </c>
    </row>
    <row r="28" spans="2:13" ht="45" x14ac:dyDescent="0.25">
      <c r="B28" s="39"/>
      <c r="C28" s="61" t="s">
        <v>66</v>
      </c>
      <c r="D28" s="61">
        <v>24</v>
      </c>
      <c r="E28" s="66" t="s">
        <v>433</v>
      </c>
      <c r="F28" s="61" t="s">
        <v>63</v>
      </c>
      <c r="G28" s="171">
        <f>Portfolio!BM$12</f>
        <v>0</v>
      </c>
      <c r="H28" s="171">
        <f>Portfolio!BM$17</f>
        <v>509930.01201870578</v>
      </c>
      <c r="I28" s="171">
        <f>Portfolio!BM$22</f>
        <v>396331.57799999986</v>
      </c>
      <c r="J28" s="171" t="str">
        <f>Portfolio!BM$27</f>
        <v>TBD</v>
      </c>
      <c r="K28" s="171">
        <f>Portfolio!BM$32</f>
        <v>1637802.8772156001</v>
      </c>
      <c r="L28" s="171">
        <f>Portfolio!BM$37</f>
        <v>1918346.4902213998</v>
      </c>
      <c r="M28" s="170">
        <f>Portfolio!BM$42</f>
        <v>2241751.2257303996</v>
      </c>
    </row>
    <row r="29" spans="2:13" ht="45" x14ac:dyDescent="0.25">
      <c r="B29" s="39"/>
      <c r="C29" s="61" t="s">
        <v>66</v>
      </c>
      <c r="D29" s="61">
        <v>25</v>
      </c>
      <c r="E29" s="66" t="s">
        <v>433</v>
      </c>
      <c r="F29" s="61" t="s">
        <v>64</v>
      </c>
      <c r="G29" s="171">
        <f>Portfolio!BO$12</f>
        <v>0</v>
      </c>
      <c r="H29" s="171">
        <f>Portfolio!BO$17</f>
        <v>382447.50901402935</v>
      </c>
      <c r="I29" s="171">
        <f>Portfolio!BO$22</f>
        <v>356698.42020000005</v>
      </c>
      <c r="J29" s="171" t="str">
        <f>Portfolio!BO$27</f>
        <v>TBD</v>
      </c>
      <c r="K29" s="171">
        <f>Portfolio!BO$32</f>
        <v>1392132.4456332601</v>
      </c>
      <c r="L29" s="171">
        <f>Portfolio!BO$37</f>
        <v>1630594.5166881902</v>
      </c>
      <c r="M29" s="170">
        <f>Portfolio!BO$42</f>
        <v>1905488.5418708401</v>
      </c>
    </row>
    <row r="30" spans="2:13" ht="45" x14ac:dyDescent="0.25">
      <c r="B30" s="65" t="s">
        <v>431</v>
      </c>
      <c r="C30" s="61" t="s">
        <v>84</v>
      </c>
      <c r="D30" s="61">
        <v>26</v>
      </c>
      <c r="E30" s="66" t="s">
        <v>434</v>
      </c>
      <c r="F30" s="61" t="s">
        <v>51</v>
      </c>
      <c r="G30" s="171">
        <f>Portfolio!BU$12</f>
        <v>445</v>
      </c>
      <c r="H30" s="171">
        <f>Portfolio!BU$17</f>
        <v>594.50890047083999</v>
      </c>
      <c r="I30" s="171">
        <f>Portfolio!BU$22</f>
        <v>43.956200000000003</v>
      </c>
      <c r="J30" s="171">
        <f>Portfolio!BU$27</f>
        <v>247</v>
      </c>
      <c r="K30" s="171">
        <f>Portfolio!BU$32</f>
        <v>432.07825259699996</v>
      </c>
      <c r="L30" s="171">
        <f>Portfolio!BU$37</f>
        <v>506.090086251</v>
      </c>
      <c r="M30" s="170">
        <f>Portfolio!BU$42</f>
        <v>591.40936057500005</v>
      </c>
    </row>
    <row r="31" spans="2:13" ht="45" x14ac:dyDescent="0.25">
      <c r="B31" s="39"/>
      <c r="C31" s="61" t="s">
        <v>84</v>
      </c>
      <c r="D31" s="61">
        <v>27</v>
      </c>
      <c r="E31" s="66" t="s">
        <v>434</v>
      </c>
      <c r="F31" s="61" t="s">
        <v>54</v>
      </c>
      <c r="G31" s="171">
        <f>Portfolio!BW$12</f>
        <v>334</v>
      </c>
      <c r="H31" s="171">
        <f>Portfolio!BW$17</f>
        <v>445.88167535312999</v>
      </c>
      <c r="I31" s="171">
        <f>Portfolio!BW$22</f>
        <v>39.560580000000002</v>
      </c>
      <c r="J31" s="171">
        <f>Portfolio!BW$27</f>
        <v>185</v>
      </c>
      <c r="K31" s="171">
        <f>Portfolio!BW$32</f>
        <v>367.26651470745003</v>
      </c>
      <c r="L31" s="171">
        <f>Portfolio!BW$37</f>
        <v>430.17657331334999</v>
      </c>
      <c r="M31" s="170">
        <f>Portfolio!BW$42</f>
        <v>502.69795648875004</v>
      </c>
    </row>
    <row r="32" spans="2:13" ht="45" x14ac:dyDescent="0.25">
      <c r="B32" s="39"/>
      <c r="C32" s="61" t="s">
        <v>84</v>
      </c>
      <c r="D32" s="61">
        <v>28</v>
      </c>
      <c r="E32" s="66" t="s">
        <v>434</v>
      </c>
      <c r="F32" s="61" t="s">
        <v>55</v>
      </c>
      <c r="G32" s="171">
        <f>Portfolio!BY$12</f>
        <v>1335081</v>
      </c>
      <c r="H32" s="171">
        <f>Portfolio!BY$17</f>
        <v>2314691.1121347286</v>
      </c>
      <c r="I32" s="171">
        <f>Portfolio!BY$22</f>
        <v>752696.81</v>
      </c>
      <c r="J32" s="171">
        <f>Portfolio!BY$27</f>
        <v>1840706</v>
      </c>
      <c r="K32" s="171">
        <f>Portfolio!BY$32</f>
        <v>3218963.36778</v>
      </c>
      <c r="L32" s="171">
        <f>Portfolio!BY$37</f>
        <v>3770348.1684600003</v>
      </c>
      <c r="M32" s="170">
        <f>Portfolio!BY$42</f>
        <v>4405972.8897000002</v>
      </c>
    </row>
    <row r="33" spans="2:13" ht="45" x14ac:dyDescent="0.25">
      <c r="B33" s="39"/>
      <c r="C33" s="61" t="s">
        <v>84</v>
      </c>
      <c r="D33" s="61">
        <v>29</v>
      </c>
      <c r="E33" s="66" t="s">
        <v>434</v>
      </c>
      <c r="F33" s="61" t="s">
        <v>56</v>
      </c>
      <c r="G33" s="171">
        <f>Portfolio!CA$12</f>
        <v>1001311</v>
      </c>
      <c r="H33" s="171">
        <f>Portfolio!CA$17</f>
        <v>1736018.334101046</v>
      </c>
      <c r="I33" s="171">
        <f>Portfolio!CA$22</f>
        <v>677427.12900000007</v>
      </c>
      <c r="J33" s="171">
        <f>Portfolio!CA$27</f>
        <v>1380529</v>
      </c>
      <c r="K33" s="171">
        <f>Portfolio!CA$32</f>
        <v>2736118.862613</v>
      </c>
      <c r="L33" s="171">
        <f>Portfolio!CA$37</f>
        <v>3204795.9431909993</v>
      </c>
      <c r="M33" s="170">
        <f>Portfolio!CA$42</f>
        <v>3745076.956245</v>
      </c>
    </row>
    <row r="34" spans="2:13" ht="45" x14ac:dyDescent="0.25">
      <c r="B34" s="39"/>
      <c r="C34" s="61" t="s">
        <v>84</v>
      </c>
      <c r="D34" s="61">
        <v>30</v>
      </c>
      <c r="E34" s="66" t="s">
        <v>434</v>
      </c>
      <c r="F34" s="61" t="s">
        <v>57</v>
      </c>
      <c r="G34" s="171">
        <f>Portfolio!CC$12</f>
        <v>0</v>
      </c>
      <c r="H34" s="171">
        <f>Portfolio!CC$17</f>
        <v>92111.390434189787</v>
      </c>
      <c r="I34" s="171">
        <f>Portfolio!CC$22</f>
        <v>29229.100000000006</v>
      </c>
      <c r="J34" s="171" t="str">
        <f>Portfolio!CC$27</f>
        <v>TBD</v>
      </c>
      <c r="K34" s="171">
        <f>Portfolio!CC$32</f>
        <v>90989.048734199998</v>
      </c>
      <c r="L34" s="171">
        <f>Portfolio!CC$37</f>
        <v>106574.80501229998</v>
      </c>
      <c r="M34" s="170">
        <f>Portfolio!CC$42</f>
        <v>124541.73476280001</v>
      </c>
    </row>
    <row r="35" spans="2:13" ht="45" x14ac:dyDescent="0.25">
      <c r="B35" s="39"/>
      <c r="C35" s="61" t="s">
        <v>84</v>
      </c>
      <c r="D35" s="61">
        <v>31</v>
      </c>
      <c r="E35" s="66" t="s">
        <v>434</v>
      </c>
      <c r="F35" s="61" t="s">
        <v>58</v>
      </c>
      <c r="G35" s="171">
        <f>Portfolio!CE$12</f>
        <v>0</v>
      </c>
      <c r="H35" s="171">
        <f>Portfolio!CE$17</f>
        <v>69083.542825642362</v>
      </c>
      <c r="I35" s="171">
        <f>Portfolio!CE$22</f>
        <v>26306.19</v>
      </c>
      <c r="J35" s="171" t="str">
        <f>Portfolio!CE$27</f>
        <v>TBD</v>
      </c>
      <c r="K35" s="171">
        <f>Portfolio!CE$32</f>
        <v>77340.691424069999</v>
      </c>
      <c r="L35" s="171">
        <f>Portfolio!CE$37</f>
        <v>90588.584260454983</v>
      </c>
      <c r="M35" s="170">
        <f>Portfolio!CE$42</f>
        <v>105860.47454837999</v>
      </c>
    </row>
    <row r="36" spans="2:13" ht="45" x14ac:dyDescent="0.25">
      <c r="B36" s="39"/>
      <c r="C36" s="61" t="s">
        <v>84</v>
      </c>
      <c r="D36" s="61">
        <v>32</v>
      </c>
      <c r="E36" s="66" t="s">
        <v>434</v>
      </c>
      <c r="F36" s="61" t="s">
        <v>59</v>
      </c>
      <c r="G36" s="171">
        <f>Portfolio!CK$12</f>
        <v>305831</v>
      </c>
      <c r="H36" s="171">
        <f>Portfolio!CK$17</f>
        <v>3593.9288512717326</v>
      </c>
      <c r="I36" s="171">
        <f>Portfolio!CK$22</f>
        <v>782.17742000000021</v>
      </c>
      <c r="J36" s="171">
        <f>Portfolio!CK$27</f>
        <v>312183</v>
      </c>
      <c r="K36" s="171">
        <f>Portfolio!CK$32</f>
        <v>7777.408546745999</v>
      </c>
      <c r="L36" s="171">
        <f>Portfolio!CK$37</f>
        <v>9109.6215525180014</v>
      </c>
      <c r="M36" s="170">
        <f>Portfolio!CK$42</f>
        <v>10645.36849035</v>
      </c>
    </row>
    <row r="37" spans="2:13" ht="45" x14ac:dyDescent="0.25">
      <c r="B37" s="39"/>
      <c r="C37" s="61" t="s">
        <v>84</v>
      </c>
      <c r="D37" s="61">
        <v>33</v>
      </c>
      <c r="E37" s="66" t="s">
        <v>434</v>
      </c>
      <c r="F37" s="61" t="s">
        <v>60</v>
      </c>
      <c r="G37" s="171">
        <f>Portfolio!CM$12</f>
        <v>229373</v>
      </c>
      <c r="H37" s="171">
        <f>Portfolio!CM$17</f>
        <v>2515.7501958902126</v>
      </c>
      <c r="I37" s="171">
        <f>Portfolio!CM$22</f>
        <v>664.85080700000026</v>
      </c>
      <c r="J37" s="171">
        <f>Portfolio!CM$27</f>
        <v>234137</v>
      </c>
      <c r="K37" s="171">
        <f>Portfolio!CM$32</f>
        <v>6610.7972647340994</v>
      </c>
      <c r="L37" s="171">
        <f>Portfolio!CM$37</f>
        <v>7743.1783196403003</v>
      </c>
      <c r="M37" s="170">
        <f>Portfolio!CM$42</f>
        <v>9048.5632167975</v>
      </c>
    </row>
    <row r="38" spans="2:13" ht="45" x14ac:dyDescent="0.25">
      <c r="B38" s="39"/>
      <c r="C38" s="61" t="s">
        <v>84</v>
      </c>
      <c r="D38" s="61">
        <v>34</v>
      </c>
      <c r="E38" s="66" t="s">
        <v>434</v>
      </c>
      <c r="F38" s="61" t="s">
        <v>61</v>
      </c>
      <c r="G38" s="171">
        <f>Portfolio!CO$12</f>
        <v>7994064</v>
      </c>
      <c r="H38" s="171">
        <f>Portfolio!CO$17</f>
        <v>12193556.323088702</v>
      </c>
      <c r="I38" s="171">
        <f>Portfolio!CO$22</f>
        <v>9704610.102</v>
      </c>
      <c r="J38" s="171">
        <f>Portfolio!CO$27</f>
        <v>11044236</v>
      </c>
      <c r="K38" s="171">
        <f>Portfolio!CO$32</f>
        <v>57941340.620039999</v>
      </c>
      <c r="L38" s="171">
        <f>Portfolio!CO$37</f>
        <v>67866267.032279998</v>
      </c>
      <c r="M38" s="170">
        <f>Portfolio!CO$42</f>
        <v>79307512.014600009</v>
      </c>
    </row>
    <row r="39" spans="2:13" ht="45" x14ac:dyDescent="0.25">
      <c r="B39" s="39"/>
      <c r="C39" s="61" t="s">
        <v>84</v>
      </c>
      <c r="D39" s="61">
        <v>35</v>
      </c>
      <c r="E39" s="66" t="s">
        <v>434</v>
      </c>
      <c r="F39" s="61" t="s">
        <v>62</v>
      </c>
      <c r="G39" s="171">
        <f>Portfolio!CQ$12</f>
        <v>5639296</v>
      </c>
      <c r="H39" s="171">
        <f>Portfolio!CQ$17</f>
        <v>9145167.2423165236</v>
      </c>
      <c r="I39" s="171">
        <f>Portfolio!CQ$22</f>
        <v>8734149.0918000005</v>
      </c>
      <c r="J39" s="171">
        <f>Portfolio!CQ$27</f>
        <v>8283177</v>
      </c>
      <c r="K39" s="171">
        <f>Portfolio!CQ$32</f>
        <v>49250139.527034</v>
      </c>
      <c r="L39" s="171">
        <f>Portfolio!CQ$37</f>
        <v>57686326.977438003</v>
      </c>
      <c r="M39" s="170">
        <f>Portfolio!CQ$42</f>
        <v>67411385.212410003</v>
      </c>
    </row>
    <row r="40" spans="2:13" ht="45" x14ac:dyDescent="0.25">
      <c r="B40" s="39"/>
      <c r="C40" s="61" t="s">
        <v>84</v>
      </c>
      <c r="D40" s="61">
        <v>36</v>
      </c>
      <c r="E40" s="66" t="s">
        <v>434</v>
      </c>
      <c r="F40" s="61" t="s">
        <v>63</v>
      </c>
      <c r="G40" s="171">
        <f>Portfolio!CS$12</f>
        <v>0</v>
      </c>
      <c r="H40" s="171">
        <f>Portfolio!CS$17</f>
        <v>509930.01201870578</v>
      </c>
      <c r="I40" s="171">
        <f>Portfolio!CS$22</f>
        <v>396331.57799999986</v>
      </c>
      <c r="J40" s="171" t="str">
        <f>Portfolio!CS$27</f>
        <v>TBD</v>
      </c>
      <c r="K40" s="171">
        <f>Portfolio!CS$32</f>
        <v>1637802.8772156001</v>
      </c>
      <c r="L40" s="171">
        <f>Portfolio!CS$37</f>
        <v>1918346.4902213998</v>
      </c>
      <c r="M40" s="170">
        <f>Portfolio!CS$42</f>
        <v>2241751.2257303996</v>
      </c>
    </row>
    <row r="41" spans="2:13" ht="45" x14ac:dyDescent="0.25">
      <c r="B41" s="39"/>
      <c r="C41" s="61" t="s">
        <v>84</v>
      </c>
      <c r="D41" s="61">
        <v>37</v>
      </c>
      <c r="E41" s="66" t="s">
        <v>434</v>
      </c>
      <c r="F41" s="61" t="s">
        <v>64</v>
      </c>
      <c r="G41" s="171">
        <f>Portfolio!CU$12</f>
        <v>0</v>
      </c>
      <c r="H41" s="171">
        <f>Portfolio!CU$17</f>
        <v>382447.50901402935</v>
      </c>
      <c r="I41" s="171">
        <f>Portfolio!CU$22</f>
        <v>356698.42020000005</v>
      </c>
      <c r="J41" s="171" t="str">
        <f>Portfolio!CU$27</f>
        <v>TBD</v>
      </c>
      <c r="K41" s="171">
        <f>Portfolio!CU$32</f>
        <v>1392132.4456332601</v>
      </c>
      <c r="L41" s="171">
        <f>Portfolio!CU$37</f>
        <v>1630594.5166881902</v>
      </c>
      <c r="M41" s="170">
        <f>Portfolio!CU$42</f>
        <v>1905488.5418708401</v>
      </c>
    </row>
    <row r="42" spans="2:13" ht="30" x14ac:dyDescent="0.25">
      <c r="B42" s="65" t="s">
        <v>94</v>
      </c>
      <c r="C42" s="63" t="s">
        <v>92</v>
      </c>
      <c r="D42" s="61">
        <v>38</v>
      </c>
      <c r="E42" s="69" t="s">
        <v>444</v>
      </c>
      <c r="F42" s="63" t="s">
        <v>452</v>
      </c>
      <c r="G42" s="178">
        <f>Portfolio!DA$12</f>
        <v>7</v>
      </c>
      <c r="H42" s="178">
        <f>Portfolio!DA$17</f>
        <v>2232.0555212679046</v>
      </c>
      <c r="I42" s="178">
        <f>Portfolio!DA$22</f>
        <v>1959.683761212083</v>
      </c>
      <c r="J42" s="178">
        <f>Portfolio!DA$27</f>
        <v>6</v>
      </c>
      <c r="K42" s="178">
        <f>Portfolio!DA$32</f>
        <v>332.34583626093877</v>
      </c>
      <c r="L42" s="178">
        <f>Portfolio!DA$37</f>
        <v>6</v>
      </c>
      <c r="M42" s="179">
        <f>Portfolio!DA$42</f>
        <v>6</v>
      </c>
    </row>
    <row r="43" spans="2:13" ht="30" x14ac:dyDescent="0.25">
      <c r="B43" s="39"/>
      <c r="C43" s="63" t="s">
        <v>92</v>
      </c>
      <c r="D43" s="61">
        <v>39</v>
      </c>
      <c r="E43" s="69" t="s">
        <v>444</v>
      </c>
      <c r="F43" s="63" t="s">
        <v>453</v>
      </c>
      <c r="G43" s="178">
        <f>Portfolio!DC$12</f>
        <v>9</v>
      </c>
      <c r="H43" s="178">
        <f>Portfolio!DC$17</f>
        <v>3188.6507446684327</v>
      </c>
      <c r="I43" s="178">
        <f>Portfolio!DC$22</f>
        <v>2750.6021232772418</v>
      </c>
      <c r="J43" s="178">
        <f>Portfolio!DC$27</f>
        <v>8</v>
      </c>
      <c r="K43" s="178">
        <f>Portfolio!DC$32</f>
        <v>445.90370614692523</v>
      </c>
      <c r="L43" s="178">
        <f>Portfolio!DC$37</f>
        <v>8</v>
      </c>
      <c r="M43" s="179">
        <f>Portfolio!DC$42</f>
        <v>7</v>
      </c>
    </row>
    <row r="44" spans="2:13" ht="30" x14ac:dyDescent="0.25">
      <c r="B44" s="39"/>
      <c r="C44" s="63" t="s">
        <v>92</v>
      </c>
      <c r="D44" s="61">
        <v>40</v>
      </c>
      <c r="E44" s="69" t="s">
        <v>444</v>
      </c>
      <c r="F44" s="63" t="s">
        <v>450</v>
      </c>
      <c r="G44" s="178">
        <f>Portfolio!DE$12</f>
        <v>0.251</v>
      </c>
      <c r="H44" s="178">
        <f>Portfolio!DE$17</f>
        <v>2.2022093261606406</v>
      </c>
      <c r="I44" s="178">
        <f>Portfolio!DE$22</f>
        <v>0.98882656013521575</v>
      </c>
      <c r="J44" s="178">
        <f>Portfolio!DE$27</f>
        <v>1.7999999999999999E-2</v>
      </c>
      <c r="K44" s="178">
        <f>Portfolio!DE$32</f>
        <v>7.9002076503068744E-2</v>
      </c>
      <c r="L44" s="178">
        <f>Portfolio!DE$37</f>
        <v>0.16700000000000001</v>
      </c>
      <c r="M44" s="179">
        <f>Portfolio!DE$42</f>
        <v>0.159</v>
      </c>
    </row>
    <row r="45" spans="2:13" ht="30" x14ac:dyDescent="0.25">
      <c r="B45" s="39"/>
      <c r="C45" s="63" t="s">
        <v>92</v>
      </c>
      <c r="D45" s="61">
        <v>41</v>
      </c>
      <c r="E45" s="69" t="s">
        <v>444</v>
      </c>
      <c r="F45" s="63" t="s">
        <v>451</v>
      </c>
      <c r="G45" s="178">
        <f>Portfolio!DG$12</f>
        <v>0.33400000000000002</v>
      </c>
      <c r="H45" s="178">
        <f>Portfolio!DG$17</f>
        <v>2.9362791015708622</v>
      </c>
      <c r="I45" s="178">
        <f>Portfolio!DG$22</f>
        <v>1.2211084695124139</v>
      </c>
      <c r="J45" s="178">
        <f>Portfolio!DG$27</f>
        <v>2.4E-2</v>
      </c>
      <c r="K45" s="178">
        <f>Portfolio!DG$32</f>
        <v>6.0289064088260992E-2</v>
      </c>
      <c r="L45" s="178">
        <f>Portfolio!DG$37</f>
        <v>0.222</v>
      </c>
      <c r="M45" s="179">
        <f>Portfolio!DG$42</f>
        <v>0.21099999999999999</v>
      </c>
    </row>
    <row r="46" spans="2:13" ht="30" x14ac:dyDescent="0.25">
      <c r="B46" s="39"/>
      <c r="C46" s="63" t="s">
        <v>92</v>
      </c>
      <c r="D46" s="61">
        <v>42</v>
      </c>
      <c r="E46" s="69" t="s">
        <v>444</v>
      </c>
      <c r="F46" s="63" t="s">
        <v>464</v>
      </c>
      <c r="G46" s="178">
        <f>Portfolio!DI$12</f>
        <v>0</v>
      </c>
      <c r="H46" s="178">
        <f>Portfolio!DI$17</f>
        <v>19.690861294259268</v>
      </c>
      <c r="I46" s="178">
        <f>Portfolio!DI$22</f>
        <v>8.4801552946376297</v>
      </c>
      <c r="J46" s="178" t="str">
        <f>Portfolio!DI$27</f>
        <v>TBD</v>
      </c>
      <c r="K46" s="178">
        <f>Portfolio!DI$32</f>
        <v>2.6521859575526516</v>
      </c>
      <c r="L46" s="178" t="str">
        <f>Portfolio!DI$37</f>
        <v>TBD</v>
      </c>
      <c r="M46" s="179" t="str">
        <f>Portfolio!DI$42</f>
        <v>TBD</v>
      </c>
    </row>
    <row r="47" spans="2:13" ht="30" x14ac:dyDescent="0.25">
      <c r="B47" s="39"/>
      <c r="C47" s="63" t="s">
        <v>92</v>
      </c>
      <c r="D47" s="61">
        <v>43</v>
      </c>
      <c r="E47" s="69" t="s">
        <v>444</v>
      </c>
      <c r="F47" s="63" t="s">
        <v>465</v>
      </c>
      <c r="G47" s="178">
        <f>Portfolio!DK$12</f>
        <v>0</v>
      </c>
      <c r="H47" s="178">
        <f>Portfolio!DK$17</f>
        <v>26.254481725740455</v>
      </c>
      <c r="I47" s="178">
        <f>Portfolio!DK$22</f>
        <v>10.294519908891743</v>
      </c>
      <c r="J47" s="178" t="str">
        <f>Portfolio!DK$27</f>
        <v>TBD</v>
      </c>
      <c r="K47" s="178">
        <f>Portfolio!DK$32</f>
        <v>2.0007260958886302</v>
      </c>
      <c r="L47" s="178" t="str">
        <f>Portfolio!DK$37</f>
        <v>TBD</v>
      </c>
      <c r="M47" s="179" t="str">
        <f>Portfolio!DK$42</f>
        <v>TBD</v>
      </c>
    </row>
    <row r="48" spans="2:13" ht="30" x14ac:dyDescent="0.25">
      <c r="B48" s="39"/>
      <c r="C48" s="63" t="s">
        <v>92</v>
      </c>
      <c r="D48" s="61">
        <v>44</v>
      </c>
      <c r="E48" s="69" t="s">
        <v>435</v>
      </c>
      <c r="F48" s="63" t="s">
        <v>456</v>
      </c>
      <c r="G48" s="178">
        <f>Portfolio!DQ$12</f>
        <v>10</v>
      </c>
      <c r="H48" s="178">
        <f>Portfolio!DQ$17</f>
        <v>2845.5043683787771</v>
      </c>
      <c r="I48" s="178">
        <f>Portfolio!DQ$22</f>
        <v>2819.5306327818539</v>
      </c>
      <c r="J48" s="178">
        <f>Portfolio!DQ$27</f>
        <v>9</v>
      </c>
      <c r="K48" s="178">
        <f>Portfolio!DQ$32</f>
        <v>801.26516338090312</v>
      </c>
      <c r="L48" s="178">
        <f>Portfolio!DQ$37</f>
        <v>674.67505721474583</v>
      </c>
      <c r="M48" s="179">
        <f>Portfolio!DQ$42</f>
        <v>567.69741777483853</v>
      </c>
    </row>
    <row r="49" spans="1:13" ht="30" x14ac:dyDescent="0.25">
      <c r="B49" s="39"/>
      <c r="C49" s="63" t="s">
        <v>92</v>
      </c>
      <c r="D49" s="61">
        <v>45</v>
      </c>
      <c r="E49" s="69" t="s">
        <v>435</v>
      </c>
      <c r="F49" s="63" t="s">
        <v>457</v>
      </c>
      <c r="G49" s="178">
        <f>Portfolio!DS$12</f>
        <v>13</v>
      </c>
      <c r="H49" s="178">
        <f>Portfolio!DS$17</f>
        <v>4065.0062405411063</v>
      </c>
      <c r="I49" s="178">
        <f>Portfolio!DS$22</f>
        <v>3945.2808198205566</v>
      </c>
      <c r="J49" s="178">
        <f>Portfolio!DS$27</f>
        <v>12</v>
      </c>
      <c r="K49" s="178">
        <f>Portfolio!DS$32</f>
        <v>1075.0461325997928</v>
      </c>
      <c r="L49" s="178">
        <f>Portfolio!DS$37</f>
        <v>895.62160939319324</v>
      </c>
      <c r="M49" s="179">
        <f>Portfolio!DS$42</f>
        <v>753.19854592791876</v>
      </c>
    </row>
    <row r="50" spans="1:13" ht="30" x14ac:dyDescent="0.25">
      <c r="B50" s="39"/>
      <c r="C50" s="63" t="s">
        <v>92</v>
      </c>
      <c r="D50" s="61">
        <v>46</v>
      </c>
      <c r="E50" s="69" t="s">
        <v>435</v>
      </c>
      <c r="F50" s="63" t="s">
        <v>454</v>
      </c>
      <c r="G50" s="178">
        <f>Portfolio!DU$12</f>
        <v>0.36899999999999999</v>
      </c>
      <c r="H50" s="178">
        <f>Portfolio!DU$17</f>
        <v>3.5215627515729517</v>
      </c>
      <c r="I50" s="178">
        <f>Portfolio!DU$22</f>
        <v>1.6286206630478504</v>
      </c>
      <c r="J50" s="178">
        <f>Portfolio!DU$27</f>
        <v>2.5999999999999999E-2</v>
      </c>
      <c r="K50" s="178">
        <f>Portfolio!DU$32</f>
        <v>0.19046909824066882</v>
      </c>
      <c r="L50" s="178">
        <f>Portfolio!DU$37</f>
        <v>0.12546170609855456</v>
      </c>
      <c r="M50" s="179">
        <f>Portfolio!DU$42</f>
        <v>0.10674481437165949</v>
      </c>
    </row>
    <row r="51" spans="1:13" ht="30" x14ac:dyDescent="0.25">
      <c r="B51" s="39"/>
      <c r="C51" s="63" t="s">
        <v>92</v>
      </c>
      <c r="D51" s="61">
        <v>47</v>
      </c>
      <c r="E51" s="69" t="s">
        <v>435</v>
      </c>
      <c r="F51" s="63" t="s">
        <v>455</v>
      </c>
      <c r="G51" s="178">
        <f>Portfolio!DW$12</f>
        <v>0.49099999999999999</v>
      </c>
      <c r="H51" s="178">
        <f>Portfolio!DW$17</f>
        <v>4.6954170021359616</v>
      </c>
      <c r="I51" s="178">
        <f>Portfolio!DW$22</f>
        <v>2.0116882247771115</v>
      </c>
      <c r="J51" s="178">
        <f>Portfolio!DW$27</f>
        <v>3.5000000000000003E-2</v>
      </c>
      <c r="K51" s="178">
        <f>Portfolio!DW$32</f>
        <v>0.14535318790283835</v>
      </c>
      <c r="L51" s="178">
        <f>Portfolio!DW$37</f>
        <v>0.15875217586319518</v>
      </c>
      <c r="M51" s="179">
        <f>Portfolio!DW$42</f>
        <v>0.1355591647268348</v>
      </c>
    </row>
    <row r="52" spans="1:13" ht="30" x14ac:dyDescent="0.25">
      <c r="B52" s="39"/>
      <c r="C52" s="63" t="s">
        <v>92</v>
      </c>
      <c r="D52" s="61">
        <v>48</v>
      </c>
      <c r="E52" s="69" t="s">
        <v>435</v>
      </c>
      <c r="F52" s="63" t="s">
        <v>466</v>
      </c>
      <c r="G52" s="178">
        <f>Portfolio!DY$12</f>
        <v>0</v>
      </c>
      <c r="H52" s="178">
        <f>Portfolio!DY$17</f>
        <v>27.722755709067957</v>
      </c>
      <c r="I52" s="178">
        <f>Portfolio!DY$22</f>
        <v>12.93784272524552</v>
      </c>
      <c r="J52" s="178" t="str">
        <f>Portfolio!DY$27</f>
        <v>TBD</v>
      </c>
      <c r="K52" s="178">
        <f>Portfolio!DY$32</f>
        <v>6.3942555697507011</v>
      </c>
      <c r="L52" s="178">
        <f>Portfolio!DY$37</f>
        <v>4.5704678055388834</v>
      </c>
      <c r="M52" s="179">
        <f>Portfolio!DY$42</f>
        <v>3.8783332488137878</v>
      </c>
    </row>
    <row r="53" spans="1:13" ht="30" x14ac:dyDescent="0.25">
      <c r="B53" s="39"/>
      <c r="C53" s="63" t="s">
        <v>92</v>
      </c>
      <c r="D53" s="61">
        <v>49</v>
      </c>
      <c r="E53" s="69" t="s">
        <v>435</v>
      </c>
      <c r="F53" s="63" t="s">
        <v>467</v>
      </c>
      <c r="G53" s="178">
        <f>Portfolio!EA$12</f>
        <v>0</v>
      </c>
      <c r="H53" s="178">
        <f>Portfolio!EA$17</f>
        <v>36.963674278859116</v>
      </c>
      <c r="I53" s="178">
        <f>Portfolio!EA$22</f>
        <v>15.699203552787402</v>
      </c>
      <c r="J53" s="178" t="str">
        <f>Portfolio!EA$27</f>
        <v>TBD</v>
      </c>
      <c r="K53" s="178">
        <f>Portfolio!EA$32</f>
        <v>4.823626316906731</v>
      </c>
      <c r="L53" s="178">
        <f>Portfolio!EA$37</f>
        <v>6.0604080972287591</v>
      </c>
      <c r="M53" s="179">
        <f>Portfolio!EA$42</f>
        <v>5.135814012431335</v>
      </c>
    </row>
    <row r="54" spans="1:13" ht="45" x14ac:dyDescent="0.25">
      <c r="A54" s="38" t="s">
        <v>34</v>
      </c>
      <c r="B54" s="65" t="s">
        <v>436</v>
      </c>
      <c r="C54" s="63" t="s">
        <v>50</v>
      </c>
      <c r="D54" s="61">
        <v>50</v>
      </c>
      <c r="E54" s="69" t="s">
        <v>437</v>
      </c>
      <c r="F54" s="63" t="s">
        <v>51</v>
      </c>
      <c r="G54" s="172">
        <f>'Res-SF'!$C$12</f>
        <v>692</v>
      </c>
      <c r="H54" s="172">
        <f>'Res-SF'!$C$17</f>
        <v>358.67235427091953</v>
      </c>
      <c r="I54" s="172">
        <f>'Res-SF'!$C$22</f>
        <v>114.26579999999997</v>
      </c>
      <c r="J54" s="172" t="str">
        <f>'Res-SF'!$C$27</f>
        <v>TBD</v>
      </c>
      <c r="K54" s="172">
        <f>'Res-SF'!$C$32</f>
        <v>438.43164255099998</v>
      </c>
      <c r="L54" s="172">
        <f>'Res-SF'!$C$37</f>
        <v>725.60436849399991</v>
      </c>
      <c r="M54" s="172">
        <f>'Res-SF'!$C$42</f>
        <v>856.42963068699987</v>
      </c>
    </row>
    <row r="55" spans="1:13" ht="45" x14ac:dyDescent="0.25">
      <c r="B55" s="39"/>
      <c r="C55" s="63" t="s">
        <v>50</v>
      </c>
      <c r="D55" s="61">
        <v>51</v>
      </c>
      <c r="E55" s="69" t="s">
        <v>437</v>
      </c>
      <c r="F55" s="63" t="s">
        <v>54</v>
      </c>
      <c r="G55" s="172">
        <f>'Res-SF'!$E$12</f>
        <v>519</v>
      </c>
      <c r="H55" s="172">
        <f>'Res-SF'!$E$17</f>
        <v>269.00426570318973</v>
      </c>
      <c r="I55" s="172">
        <f>'Res-SF'!$E$22</f>
        <v>92.292779999999979</v>
      </c>
      <c r="J55" s="172" t="str">
        <f>'Res-SF'!$E$27</f>
        <v>TBD</v>
      </c>
      <c r="K55" s="172">
        <f>'Res-SF'!$E$32</f>
        <v>306.90214978570003</v>
      </c>
      <c r="L55" s="172">
        <f>'Res-SF'!$E$37</f>
        <v>507.92305794580005</v>
      </c>
      <c r="M55" s="172">
        <f>'Res-SF'!$E$42</f>
        <v>599.50074148090005</v>
      </c>
    </row>
    <row r="56" spans="1:13" ht="45" x14ac:dyDescent="0.25">
      <c r="B56" s="39"/>
      <c r="C56" s="63" t="s">
        <v>50</v>
      </c>
      <c r="D56" s="61">
        <v>52</v>
      </c>
      <c r="E56" s="69" t="s">
        <v>437</v>
      </c>
      <c r="F56" s="63" t="s">
        <v>55</v>
      </c>
      <c r="G56" s="172">
        <f>'Res-SF'!$G$12</f>
        <v>394820</v>
      </c>
      <c r="H56" s="172">
        <f>'Res-SF'!$G$17</f>
        <v>185963.51541095515</v>
      </c>
      <c r="I56" s="172">
        <f>'Res-SF'!$G$22</f>
        <v>59851.399999999987</v>
      </c>
      <c r="J56" s="172" t="str">
        <f>'Res-SF'!$G$27</f>
        <v>TBD</v>
      </c>
      <c r="K56" s="172">
        <f>'Res-SF'!$G$32</f>
        <v>249999.99999449999</v>
      </c>
      <c r="L56" s="172">
        <f>'Res-SF'!$G$37</f>
        <v>413750.00000980002</v>
      </c>
      <c r="M56" s="172">
        <f>'Res-SF'!$G$42</f>
        <v>488348.43751169997</v>
      </c>
    </row>
    <row r="57" spans="1:13" ht="45" x14ac:dyDescent="0.25">
      <c r="B57" s="39"/>
      <c r="C57" s="63" t="s">
        <v>50</v>
      </c>
      <c r="D57" s="61">
        <v>53</v>
      </c>
      <c r="E57" s="69" t="s">
        <v>437</v>
      </c>
      <c r="F57" s="63" t="s">
        <v>56</v>
      </c>
      <c r="G57" s="172">
        <f>'Res-SF'!$I$12</f>
        <v>296115</v>
      </c>
      <c r="H57" s="172">
        <f>'Res-SF'!$I$17</f>
        <v>139472.63655821653</v>
      </c>
      <c r="I57" s="172">
        <f>'Res-SF'!$I$22</f>
        <v>48424.711500000019</v>
      </c>
      <c r="J57" s="172" t="str">
        <f>'Res-SF'!$I$27</f>
        <v>TBD</v>
      </c>
      <c r="K57" s="172">
        <f>'Res-SF'!$I$32</f>
        <v>174999.99999615</v>
      </c>
      <c r="L57" s="172">
        <f>'Res-SF'!$I$37</f>
        <v>289625.00000685995</v>
      </c>
      <c r="M57" s="172">
        <f>'Res-SF'!$I$42</f>
        <v>341843.90625819005</v>
      </c>
    </row>
    <row r="58" spans="1:13" ht="45" x14ac:dyDescent="0.25">
      <c r="B58" s="39"/>
      <c r="C58" s="63" t="s">
        <v>50</v>
      </c>
      <c r="D58" s="61">
        <v>54</v>
      </c>
      <c r="E58" s="69" t="s">
        <v>437</v>
      </c>
      <c r="F58" s="63" t="s">
        <v>57</v>
      </c>
      <c r="G58" s="172">
        <f>'Res-SF'!$K$12</f>
        <v>0</v>
      </c>
      <c r="H58" s="172">
        <f>'Res-SF'!$K$17</f>
        <v>28916.920968736351</v>
      </c>
      <c r="I58" s="172">
        <f>'Res-SF'!$K$22</f>
        <v>12028.210000000005</v>
      </c>
      <c r="J58" s="172" t="str">
        <f>'Res-SF'!$K$27</f>
        <v>TBD</v>
      </c>
      <c r="K58" s="172">
        <f>'Res-SF'!$K$32</f>
        <v>27671.051955400002</v>
      </c>
      <c r="L58" s="172">
        <f>'Res-SF'!$K$37</f>
        <v>45795.590985459996</v>
      </c>
      <c r="M58" s="172">
        <f>'Res-SF'!$K$42</f>
        <v>54052.459947449999</v>
      </c>
    </row>
    <row r="59" spans="1:13" ht="45" x14ac:dyDescent="0.25">
      <c r="B59" s="39"/>
      <c r="C59" s="63" t="s">
        <v>50</v>
      </c>
      <c r="D59" s="61">
        <v>55</v>
      </c>
      <c r="E59" s="69" t="s">
        <v>437</v>
      </c>
      <c r="F59" s="63" t="s">
        <v>58</v>
      </c>
      <c r="G59" s="172">
        <f>'Res-SF'!$M$12</f>
        <v>0</v>
      </c>
      <c r="H59" s="172">
        <f>'Res-SF'!$M$17</f>
        <v>21687.69072655221</v>
      </c>
      <c r="I59" s="172">
        <f>'Res-SF'!$M$22</f>
        <v>9952.9920000000038</v>
      </c>
      <c r="J59" s="172" t="str">
        <f>'Res-SF'!$M$27</f>
        <v>TBD</v>
      </c>
      <c r="K59" s="172">
        <f>'Res-SF'!$M$32</f>
        <v>19369.736368779999</v>
      </c>
      <c r="L59" s="172">
        <f>'Res-SF'!$M$37</f>
        <v>32056.913689821999</v>
      </c>
      <c r="M59" s="172">
        <f>'Res-SF'!$M$42</f>
        <v>37836.721963215008</v>
      </c>
    </row>
    <row r="60" spans="1:13" ht="45" x14ac:dyDescent="0.25">
      <c r="B60" s="39"/>
      <c r="C60" s="63" t="s">
        <v>50</v>
      </c>
      <c r="D60" s="61">
        <v>56</v>
      </c>
      <c r="E60" s="69" t="s">
        <v>437</v>
      </c>
      <c r="F60" s="63" t="s">
        <v>59</v>
      </c>
      <c r="G60" s="172">
        <f>'Res-SF'!$S$12</f>
        <v>257832</v>
      </c>
      <c r="H60" s="172">
        <f>'Res-SF'!$S$17</f>
        <v>2154.9934762791754</v>
      </c>
      <c r="I60" s="172">
        <f>'Res-SF'!$S$22</f>
        <v>2049.1759899999997</v>
      </c>
      <c r="J60" s="172" t="str">
        <f>'Res-SF'!$S$27</f>
        <v>TBD</v>
      </c>
      <c r="K60" s="172">
        <f>'Res-SF'!$S$32</f>
        <v>7891.7695659180008</v>
      </c>
      <c r="L60" s="172">
        <f>'Res-SF'!$S$37</f>
        <v>13060.878632891998</v>
      </c>
      <c r="M60" s="172">
        <f>'Res-SF'!$S$42</f>
        <v>15415.733352366</v>
      </c>
    </row>
    <row r="61" spans="1:13" ht="45" x14ac:dyDescent="0.25">
      <c r="B61" s="39"/>
      <c r="C61" s="63" t="s">
        <v>50</v>
      </c>
      <c r="D61" s="61">
        <v>57</v>
      </c>
      <c r="E61" s="69" t="s">
        <v>437</v>
      </c>
      <c r="F61" s="63" t="s">
        <v>60</v>
      </c>
      <c r="G61" s="172">
        <f>'Res-SF'!$U$12</f>
        <v>193374</v>
      </c>
      <c r="H61" s="172">
        <f>'Res-SF'!$U$17</f>
        <v>1508.4954333954247</v>
      </c>
      <c r="I61" s="172">
        <f>'Res-SF'!$U$22</f>
        <v>1551.749806</v>
      </c>
      <c r="J61" s="172" t="str">
        <f>'Res-SF'!$U$27</f>
        <v>TBD</v>
      </c>
      <c r="K61" s="172">
        <f>'Res-SF'!$U$32</f>
        <v>5524.2386961426</v>
      </c>
      <c r="L61" s="172">
        <f>'Res-SF'!$U$37</f>
        <v>9142.6150430243997</v>
      </c>
      <c r="M61" s="172">
        <f>'Res-SF'!$U$42</f>
        <v>10791.0133466562</v>
      </c>
    </row>
    <row r="62" spans="1:13" ht="45" x14ac:dyDescent="0.25">
      <c r="B62" s="39"/>
      <c r="C62" s="63" t="s">
        <v>50</v>
      </c>
      <c r="D62" s="61">
        <v>58</v>
      </c>
      <c r="E62" s="69" t="s">
        <v>437</v>
      </c>
      <c r="F62" s="63" t="s">
        <v>61</v>
      </c>
      <c r="G62" s="172">
        <f>'Res-SF'!$W$12</f>
        <v>2329439</v>
      </c>
      <c r="H62" s="172">
        <f>'Res-SF'!$W$17</f>
        <v>1117890.7896638922</v>
      </c>
      <c r="I62" s="172">
        <f>'Res-SF'!$W$22</f>
        <v>1074879.4089999995</v>
      </c>
      <c r="J62" s="172" t="str">
        <f>'Res-SF'!$W$27</f>
        <v>TBD</v>
      </c>
      <c r="K62" s="172">
        <f>'Res-SF'!$W$32</f>
        <v>4499999.9999010004</v>
      </c>
      <c r="L62" s="172">
        <f>'Res-SF'!$W$37</f>
        <v>7447500.0001763999</v>
      </c>
      <c r="M62" s="172">
        <f>'Res-SF'!$W$42</f>
        <v>8790271.8752106</v>
      </c>
    </row>
    <row r="63" spans="1:13" ht="45" x14ac:dyDescent="0.25">
      <c r="B63" s="39"/>
      <c r="C63" s="63" t="s">
        <v>50</v>
      </c>
      <c r="D63" s="61">
        <v>59</v>
      </c>
      <c r="E63" s="69" t="s">
        <v>437</v>
      </c>
      <c r="F63" s="63" t="s">
        <v>62</v>
      </c>
      <c r="G63" s="172">
        <f>'Res-SF'!$Y$12</f>
        <v>1747079</v>
      </c>
      <c r="H63" s="172">
        <f>'Res-SF'!$Y$17</f>
        <v>838418.09224066674</v>
      </c>
      <c r="I63" s="172">
        <f>'Res-SF'!$Y$22</f>
        <v>869172.52304999984</v>
      </c>
      <c r="J63" s="172" t="str">
        <f>'Res-SF'!$Y$27</f>
        <v>TBD</v>
      </c>
      <c r="K63" s="172">
        <f>'Res-SF'!$Y$32</f>
        <v>3149999.9999307003</v>
      </c>
      <c r="L63" s="172">
        <f>'Res-SF'!$Y$37</f>
        <v>5213250.0001234794</v>
      </c>
      <c r="M63" s="172">
        <f>'Res-SF'!$Y$42</f>
        <v>6153190.3126474191</v>
      </c>
    </row>
    <row r="64" spans="1:13" ht="45" x14ac:dyDescent="0.25">
      <c r="B64" s="39"/>
      <c r="C64" s="63" t="s">
        <v>50</v>
      </c>
      <c r="D64" s="61">
        <v>60</v>
      </c>
      <c r="E64" s="69" t="s">
        <v>437</v>
      </c>
      <c r="F64" s="63" t="s">
        <v>63</v>
      </c>
      <c r="G64" s="172">
        <f>'Res-SF'!$AA$12</f>
        <v>0</v>
      </c>
      <c r="H64" s="172">
        <f>'Res-SF'!$AA$17</f>
        <v>175561.4875516014</v>
      </c>
      <c r="I64" s="172">
        <f>'Res-SF'!$AA$22</f>
        <v>219316.83800000008</v>
      </c>
      <c r="J64" s="172" t="str">
        <f>'Res-SF'!$AA$27</f>
        <v>TBD</v>
      </c>
      <c r="K64" s="172">
        <f>'Res-SF'!$AA$32</f>
        <v>498078.93519719999</v>
      </c>
      <c r="L64" s="172">
        <f>'Res-SF'!$AA$37</f>
        <v>824320.63773828</v>
      </c>
      <c r="M64" s="172">
        <f>'Res-SF'!$AA$42</f>
        <v>972944.27905410016</v>
      </c>
    </row>
    <row r="65" spans="2:13" ht="45" x14ac:dyDescent="0.25">
      <c r="B65" s="39"/>
      <c r="C65" s="63" t="s">
        <v>50</v>
      </c>
      <c r="D65" s="61">
        <v>61</v>
      </c>
      <c r="E65" s="69" t="s">
        <v>437</v>
      </c>
      <c r="F65" s="63" t="s">
        <v>64</v>
      </c>
      <c r="G65" s="172">
        <f>'Res-SF'!$AC$12</f>
        <v>0</v>
      </c>
      <c r="H65" s="172">
        <f>'Res-SF'!$AC$17</f>
        <v>131671.11566323024</v>
      </c>
      <c r="I65" s="172">
        <f>'Res-SF'!$AC$22</f>
        <v>181397.47200000004</v>
      </c>
      <c r="J65" s="172" t="str">
        <f>'Res-SF'!$AC$27</f>
        <v>TBD</v>
      </c>
      <c r="K65" s="172">
        <f>'Res-SF'!$AC$32</f>
        <v>348655.25463804003</v>
      </c>
      <c r="L65" s="172">
        <f>'Res-SF'!$AC$37</f>
        <v>577024.44641679607</v>
      </c>
      <c r="M65" s="172">
        <f>'Res-SF'!$AC$42</f>
        <v>681060.99533786997</v>
      </c>
    </row>
    <row r="66" spans="2:13" ht="30" x14ac:dyDescent="0.25">
      <c r="B66" s="65" t="s">
        <v>438</v>
      </c>
      <c r="C66" s="63" t="s">
        <v>40</v>
      </c>
      <c r="D66" s="61">
        <v>62</v>
      </c>
      <c r="E66" s="69" t="s">
        <v>371</v>
      </c>
      <c r="F66" s="41" t="s">
        <v>458</v>
      </c>
      <c r="G66" s="172">
        <f>'Res-SF'!$AI$12</f>
        <v>128</v>
      </c>
      <c r="H66" s="172">
        <f>'Res-SF'!$AI$17</f>
        <v>25.667719960246718</v>
      </c>
      <c r="I66" s="172">
        <f>'Res-SF'!$AI$22</f>
        <v>6.6260636401137276</v>
      </c>
      <c r="J66" s="172" t="str">
        <f>'Res-SF'!$AI$27</f>
        <v>TBD</v>
      </c>
      <c r="K66" s="172">
        <f>'Res-SF'!$AI$32</f>
        <v>11.502802499746933</v>
      </c>
      <c r="L66" s="172">
        <f>'Res-SF'!$AI$37</f>
        <v>15.12240458786559</v>
      </c>
      <c r="M66" s="172">
        <f>'Res-SF'!$AI$42</f>
        <v>16.424266504471632</v>
      </c>
    </row>
    <row r="67" spans="2:13" ht="66.75" customHeight="1" x14ac:dyDescent="0.25">
      <c r="B67" s="65" t="s">
        <v>439</v>
      </c>
      <c r="C67" s="63" t="s">
        <v>107</v>
      </c>
      <c r="D67" s="61">
        <v>63</v>
      </c>
      <c r="E67" s="69" t="s">
        <v>440</v>
      </c>
      <c r="F67" s="63" t="s">
        <v>461</v>
      </c>
      <c r="G67" s="172">
        <f>'Res-SF'!$AO$12</f>
        <v>296.60000000000002</v>
      </c>
      <c r="H67" s="172">
        <f>'Res-SF'!$AO$17</f>
        <v>2.9462801433504389</v>
      </c>
      <c r="I67" s="172">
        <f>'Res-SF'!$AO$22</f>
        <v>9.638197552795031</v>
      </c>
      <c r="J67" s="172" t="str">
        <f>'Res-SF'!$AO$27</f>
        <v>TBD</v>
      </c>
      <c r="K67" s="172">
        <f>'Res-SF'!$AO$32</f>
        <v>13.3758806202</v>
      </c>
      <c r="L67" s="172">
        <f>'Res-SF'!$AO$37</f>
        <v>13.366396261731579</v>
      </c>
      <c r="M67" s="172">
        <f>'Res-SF'!$AO$42</f>
        <v>13.355214537940842</v>
      </c>
    </row>
    <row r="68" spans="2:13" ht="68.25" customHeight="1" x14ac:dyDescent="0.25">
      <c r="B68" s="39"/>
      <c r="C68" s="63" t="s">
        <v>107</v>
      </c>
      <c r="D68" s="61">
        <v>64</v>
      </c>
      <c r="E68" s="69" t="s">
        <v>440</v>
      </c>
      <c r="F68" s="63" t="s">
        <v>462</v>
      </c>
      <c r="G68" s="172">
        <f>'Res-SF'!$AQ$12</f>
        <v>2680</v>
      </c>
      <c r="H68" s="172">
        <f>'Res-SF'!$AQ$17</f>
        <v>1637.5353364075522</v>
      </c>
      <c r="I68" s="172">
        <f>'Res-SF'!$AQ$22</f>
        <v>5398.58709968944</v>
      </c>
      <c r="J68" s="172" t="str">
        <f>'Res-SF'!$AQ$27</f>
        <v>TBD</v>
      </c>
      <c r="K68" s="172">
        <f>'Res-SF'!$AQ$32</f>
        <v>7627.1186439000003</v>
      </c>
      <c r="L68" s="172">
        <f>'Res-SF'!$AQ$37</f>
        <v>7621.7105264963147</v>
      </c>
      <c r="M68" s="172">
        <f>'Res-SF'!$AQ$42</f>
        <v>7615.3345453557167</v>
      </c>
    </row>
    <row r="69" spans="2:13" ht="60.75" customHeight="1" x14ac:dyDescent="0.25">
      <c r="B69" s="39"/>
      <c r="C69" s="63" t="s">
        <v>107</v>
      </c>
      <c r="D69" s="61">
        <v>65</v>
      </c>
      <c r="E69" s="69" t="s">
        <v>440</v>
      </c>
      <c r="F69" s="63" t="s">
        <v>463</v>
      </c>
      <c r="G69" s="172">
        <f>'Res-SF'!$AS$12</f>
        <v>0</v>
      </c>
      <c r="H69" s="172">
        <f>'Res-SF'!$AS$17</f>
        <v>257.17014777974657</v>
      </c>
      <c r="I69" s="172">
        <f>'Res-SF'!$AS$22</f>
        <v>1126.6923726708078</v>
      </c>
      <c r="J69" s="172" t="str">
        <f>'Res-SF'!$AS$27</f>
        <v>TBD</v>
      </c>
      <c r="K69" s="172">
        <f>'Res-SF'!$AS$32</f>
        <v>844.20158508000009</v>
      </c>
      <c r="L69" s="172">
        <f>'Res-SF'!$AS$37</f>
        <v>843.6029918374212</v>
      </c>
      <c r="M69" s="172">
        <f>'Res-SF'!$AS$42</f>
        <v>842.89727145775987</v>
      </c>
    </row>
    <row r="70" spans="2:13" ht="45" x14ac:dyDescent="0.25">
      <c r="B70" s="39"/>
      <c r="C70" s="63" t="s">
        <v>118</v>
      </c>
      <c r="D70" s="61">
        <v>66</v>
      </c>
      <c r="E70" s="69" t="s">
        <v>441</v>
      </c>
      <c r="F70" s="63" t="s">
        <v>461</v>
      </c>
      <c r="G70" s="172" t="str">
        <f>'Res-SF'!$AY$12</f>
        <v>N/A</v>
      </c>
      <c r="H70" s="172" t="str">
        <f>'Res-SF'!$AY$17</f>
        <v>N/A</v>
      </c>
      <c r="I70" s="172" t="str">
        <f>'Res-SF'!$AY$22</f>
        <v>N/A</v>
      </c>
      <c r="J70" s="172" t="str">
        <f>'Res-SF'!$AY$27</f>
        <v>N/A</v>
      </c>
      <c r="K70" s="172" t="str">
        <f>'Res-SF'!$AY$32</f>
        <v>N/A</v>
      </c>
      <c r="L70" s="172" t="str">
        <f>'Res-SF'!$AY$37</f>
        <v>N/A</v>
      </c>
      <c r="M70" s="172" t="str">
        <f>'Res-SF'!$AY$42</f>
        <v>N/A</v>
      </c>
    </row>
    <row r="71" spans="2:13" ht="45" x14ac:dyDescent="0.25">
      <c r="B71" s="39"/>
      <c r="C71" s="63" t="s">
        <v>118</v>
      </c>
      <c r="D71" s="61">
        <v>67</v>
      </c>
      <c r="E71" s="69" t="s">
        <v>441</v>
      </c>
      <c r="F71" s="63" t="s">
        <v>462</v>
      </c>
      <c r="G71" s="172" t="str">
        <f>'Res-SF'!$BA$12</f>
        <v>N/A</v>
      </c>
      <c r="H71" s="172" t="str">
        <f>'Res-SF'!$BA$17</f>
        <v>N/A</v>
      </c>
      <c r="I71" s="172" t="str">
        <f>'Res-SF'!$BA$22</f>
        <v>N/A</v>
      </c>
      <c r="J71" s="172" t="str">
        <f>'Res-SF'!$BA$27</f>
        <v>N/A</v>
      </c>
      <c r="K71" s="172" t="str">
        <f>'Res-SF'!$BA$32</f>
        <v>N/A</v>
      </c>
      <c r="L71" s="172" t="str">
        <f>'Res-SF'!$BA$37</f>
        <v>N/A</v>
      </c>
      <c r="M71" s="172" t="str">
        <f>'Res-SF'!$BA$42</f>
        <v>N/A</v>
      </c>
    </row>
    <row r="72" spans="2:13" ht="45" x14ac:dyDescent="0.25">
      <c r="B72" s="39"/>
      <c r="C72" s="63" t="s">
        <v>118</v>
      </c>
      <c r="D72" s="61">
        <v>68</v>
      </c>
      <c r="E72" s="69" t="s">
        <v>441</v>
      </c>
      <c r="F72" s="63" t="s">
        <v>463</v>
      </c>
      <c r="G72" s="172" t="str">
        <f>'Res-SF'!$BC$12</f>
        <v>N/A</v>
      </c>
      <c r="H72" s="172" t="str">
        <f>'Res-SF'!$BC$17</f>
        <v>N/A</v>
      </c>
      <c r="I72" s="172" t="str">
        <f>'Res-SF'!$BC$22</f>
        <v>N/A</v>
      </c>
      <c r="J72" s="172" t="str">
        <f>'Res-SF'!$BC$27</f>
        <v>N/A</v>
      </c>
      <c r="K72" s="172" t="str">
        <f>'Res-SF'!$BC$32</f>
        <v>N/A</v>
      </c>
      <c r="L72" s="172" t="str">
        <f>'Res-SF'!$BC$37</f>
        <v>N/A</v>
      </c>
      <c r="M72" s="172" t="str">
        <f>'Res-SF'!$BC$42</f>
        <v>N/A</v>
      </c>
    </row>
    <row r="73" spans="2:13" ht="45" x14ac:dyDescent="0.25">
      <c r="B73" s="39"/>
      <c r="C73" s="63" t="s">
        <v>127</v>
      </c>
      <c r="D73" s="61">
        <v>69</v>
      </c>
      <c r="E73" s="69" t="s">
        <v>747</v>
      </c>
      <c r="F73" s="63" t="s">
        <v>461</v>
      </c>
      <c r="G73" s="172">
        <f>'Res-SF'!$BI$12</f>
        <v>1.0620000000000001</v>
      </c>
      <c r="H73" s="172" t="str">
        <f>'Res-SF'!$BI$17</f>
        <v>N/A</v>
      </c>
      <c r="I73" s="172" t="str">
        <f>'Res-SF'!$BI$22</f>
        <v>N/A</v>
      </c>
      <c r="J73" s="172" t="str">
        <f>'Res-SF'!$BI$27</f>
        <v>N/A</v>
      </c>
      <c r="K73" s="172" t="str">
        <f>'Res-SF'!$BI$32</f>
        <v>N/A</v>
      </c>
      <c r="L73" s="172" t="str">
        <f>'Res-SF'!$BI$37</f>
        <v>N/A</v>
      </c>
      <c r="M73" s="172" t="str">
        <f>'Res-SF'!$BI$42</f>
        <v>N/A</v>
      </c>
    </row>
    <row r="74" spans="2:13" ht="45" x14ac:dyDescent="0.25">
      <c r="B74" s="39"/>
      <c r="C74" s="63" t="s">
        <v>127</v>
      </c>
      <c r="D74" s="61">
        <v>70</v>
      </c>
      <c r="E74" s="69" t="s">
        <v>747</v>
      </c>
      <c r="F74" s="63" t="s">
        <v>462</v>
      </c>
      <c r="G74" s="172">
        <f>'Res-SF'!$BK$12</f>
        <v>605.6</v>
      </c>
      <c r="H74" s="172" t="str">
        <f>'Res-SF'!$BK$17</f>
        <v>N/A</v>
      </c>
      <c r="I74" s="172" t="str">
        <f>'Res-SF'!$BK$22</f>
        <v>N/A</v>
      </c>
      <c r="J74" s="172" t="str">
        <f>'Res-SF'!$BK$27</f>
        <v>N/A</v>
      </c>
      <c r="K74" s="172" t="str">
        <f>'Res-SF'!$BK$32</f>
        <v>N/A</v>
      </c>
      <c r="L74" s="172" t="str">
        <f>'Res-SF'!$BK$37</f>
        <v>N/A</v>
      </c>
      <c r="M74" s="172" t="str">
        <f>'Res-SF'!$BK$42</f>
        <v>N/A</v>
      </c>
    </row>
    <row r="75" spans="2:13" ht="45" x14ac:dyDescent="0.25">
      <c r="B75" s="39"/>
      <c r="C75" s="63" t="s">
        <v>127</v>
      </c>
      <c r="D75" s="61">
        <v>71</v>
      </c>
      <c r="E75" s="69" t="s">
        <v>747</v>
      </c>
      <c r="F75" s="63" t="s">
        <v>463</v>
      </c>
      <c r="G75" s="172" t="str">
        <f>'Res-SF'!$BM$12</f>
        <v>N/A</v>
      </c>
      <c r="H75" s="172" t="str">
        <f>'Res-SF'!$BM$17</f>
        <v>N/A</v>
      </c>
      <c r="I75" s="172" t="str">
        <f>'Res-SF'!$BM$22</f>
        <v>N/A</v>
      </c>
      <c r="J75" s="172" t="str">
        <f>'Res-SF'!$BM$27</f>
        <v>N/A</v>
      </c>
      <c r="K75" s="172" t="str">
        <f>'Res-SF'!$BM$32</f>
        <v>N/A</v>
      </c>
      <c r="L75" s="172" t="str">
        <f>'Res-SF'!$BM$37</f>
        <v>N/A</v>
      </c>
      <c r="M75" s="172" t="str">
        <f>'Res-SF'!$BM$42</f>
        <v>N/A</v>
      </c>
    </row>
    <row r="76" spans="2:13" ht="45" x14ac:dyDescent="0.25">
      <c r="B76" s="39"/>
      <c r="C76" s="63" t="s">
        <v>135</v>
      </c>
      <c r="D76" s="61">
        <v>72</v>
      </c>
      <c r="E76" s="69" t="s">
        <v>442</v>
      </c>
      <c r="F76" s="63" t="s">
        <v>461</v>
      </c>
      <c r="G76" s="172" t="str">
        <f>'Res-SF'!$BS$12</f>
        <v>N/A</v>
      </c>
      <c r="H76" s="172" t="str">
        <f>'Res-SF'!$BS$17</f>
        <v>N/A</v>
      </c>
      <c r="I76" s="172" t="str">
        <f>'Res-SF'!$BS$22</f>
        <v>N/A</v>
      </c>
      <c r="J76" s="172" t="str">
        <f>'Res-SF'!$BS$27</f>
        <v>N/A</v>
      </c>
      <c r="K76" s="172" t="str">
        <f>'Res-SF'!$BS$32</f>
        <v>N/A</v>
      </c>
      <c r="L76" s="172" t="str">
        <f>'Res-SF'!$BS$37</f>
        <v>N/A</v>
      </c>
      <c r="M76" s="172" t="str">
        <f>'Res-SF'!$BS$42</f>
        <v>N/A</v>
      </c>
    </row>
    <row r="77" spans="2:13" ht="45" x14ac:dyDescent="0.25">
      <c r="B77" s="39"/>
      <c r="C77" s="63" t="s">
        <v>135</v>
      </c>
      <c r="D77" s="61">
        <v>73</v>
      </c>
      <c r="E77" s="69" t="s">
        <v>442</v>
      </c>
      <c r="F77" s="63" t="s">
        <v>462</v>
      </c>
      <c r="G77" s="172" t="str">
        <f>'Res-SF'!$BU$12</f>
        <v>N/A</v>
      </c>
      <c r="H77" s="172" t="str">
        <f>'Res-SF'!$BU$17</f>
        <v>N/A</v>
      </c>
      <c r="I77" s="172" t="str">
        <f>'Res-SF'!$BU$22</f>
        <v>N/A</v>
      </c>
      <c r="J77" s="172" t="str">
        <f>'Res-SF'!$BU$27</f>
        <v>N/A</v>
      </c>
      <c r="K77" s="172" t="str">
        <f>'Res-SF'!$BU$32</f>
        <v>N/A</v>
      </c>
      <c r="L77" s="172" t="str">
        <f>'Res-SF'!$BU$37</f>
        <v>N/A</v>
      </c>
      <c r="M77" s="172" t="str">
        <f>'Res-SF'!$BU$42</f>
        <v>N/A</v>
      </c>
    </row>
    <row r="78" spans="2:13" ht="45" x14ac:dyDescent="0.25">
      <c r="B78" s="39"/>
      <c r="C78" s="63" t="s">
        <v>135</v>
      </c>
      <c r="D78" s="61">
        <v>74</v>
      </c>
      <c r="E78" s="69" t="s">
        <v>442</v>
      </c>
      <c r="F78" s="63" t="s">
        <v>463</v>
      </c>
      <c r="G78" s="172" t="str">
        <f>'Res-SF'!$BW$12</f>
        <v>N/A</v>
      </c>
      <c r="H78" s="172" t="str">
        <f>'Res-SF'!$BW$17</f>
        <v>N/A</v>
      </c>
      <c r="I78" s="172" t="str">
        <f>'Res-SF'!$BW$22</f>
        <v>N/A</v>
      </c>
      <c r="J78" s="172" t="str">
        <f>'Res-SF'!$BW$27</f>
        <v>N/A</v>
      </c>
      <c r="K78" s="172" t="str">
        <f>'Res-SF'!$BW$32</f>
        <v>N/A</v>
      </c>
      <c r="L78" s="172" t="str">
        <f>'Res-SF'!$BW$37</f>
        <v>N/A</v>
      </c>
      <c r="M78" s="172" t="str">
        <f>'Res-SF'!$BW$42</f>
        <v>N/A</v>
      </c>
    </row>
    <row r="79" spans="2:13" x14ac:dyDescent="0.25">
      <c r="B79" s="65" t="s">
        <v>443</v>
      </c>
      <c r="C79" s="63" t="s">
        <v>143</v>
      </c>
      <c r="D79" s="61">
        <v>75</v>
      </c>
      <c r="E79" s="69" t="s">
        <v>147</v>
      </c>
      <c r="F79" s="63" t="s">
        <v>460</v>
      </c>
      <c r="G79" s="173">
        <f>'Res-SF'!$CC$12</f>
        <v>0</v>
      </c>
      <c r="H79" s="173">
        <f>'Res-SF'!$CC$17</f>
        <v>3.6384619539109202E-2</v>
      </c>
      <c r="I79" s="173">
        <f>'Res-SF'!$CC$22</f>
        <v>1.1418237265296715E-2</v>
      </c>
      <c r="J79" s="173">
        <f>'Res-SF'!$CC$27</f>
        <v>0</v>
      </c>
      <c r="K79" s="173">
        <f>'Res-SF'!$CC$32</f>
        <v>6.2031930315810759E-5</v>
      </c>
      <c r="L79" s="173">
        <f>'Res-SF'!$CC$37</f>
        <v>9.3047895473716139E-5</v>
      </c>
      <c r="M79" s="173">
        <f>'Res-SF'!$CC$42</f>
        <v>1.3181785192109788E-4</v>
      </c>
    </row>
    <row r="80" spans="2:13" ht="30" x14ac:dyDescent="0.25">
      <c r="B80" s="39"/>
      <c r="C80" s="63" t="s">
        <v>150</v>
      </c>
      <c r="D80" s="61">
        <v>76</v>
      </c>
      <c r="E80" s="69" t="s">
        <v>153</v>
      </c>
      <c r="F80" s="63" t="s">
        <v>460</v>
      </c>
      <c r="G80" s="173">
        <f>'Res-SF'!$CI$12</f>
        <v>0</v>
      </c>
      <c r="H80" s="173">
        <f>'Res-SF'!$CI$17</f>
        <v>8.746240527257235E-3</v>
      </c>
      <c r="I80" s="173">
        <f>'Res-SF'!$CI$22</f>
        <v>1.0691004644960176E-2</v>
      </c>
      <c r="J80" s="173">
        <f>'Res-SF'!$CI$27</f>
        <v>0</v>
      </c>
      <c r="K80" s="173">
        <f>'Res-SF'!$CI$32</f>
        <v>6.2423959813951634E-5</v>
      </c>
      <c r="L80" s="173">
        <f>'Res-SF'!$CI$37</f>
        <v>9.363593972092745E-5</v>
      </c>
      <c r="M80" s="173">
        <f>'Res-SF'!$CI$42</f>
        <v>1.3265091460464722E-4</v>
      </c>
    </row>
    <row r="81" spans="1:13" ht="30" x14ac:dyDescent="0.25">
      <c r="B81" s="39"/>
      <c r="C81" s="63" t="s">
        <v>155</v>
      </c>
      <c r="D81" s="61">
        <v>77</v>
      </c>
      <c r="E81" s="69" t="s">
        <v>158</v>
      </c>
      <c r="F81" s="63" t="s">
        <v>460</v>
      </c>
      <c r="G81" s="173">
        <f>'Res-SF'!$CO$12</f>
        <v>0</v>
      </c>
      <c r="H81" s="173">
        <f>'Res-SF'!$CO$17</f>
        <v>1.2202572334360116E-2</v>
      </c>
      <c r="I81" s="173">
        <f>'Res-SF'!$CO$22</f>
        <v>8.4937972323994755E-3</v>
      </c>
      <c r="J81" s="173">
        <f>'Res-SF'!$CO$27</f>
        <v>0</v>
      </c>
      <c r="K81" s="173">
        <f>'Res-SF'!$CO$32</f>
        <v>3.2206409590811127E-5</v>
      </c>
      <c r="L81" s="173">
        <f>'Res-SF'!$CO$37</f>
        <v>6.4412819181622254E-5</v>
      </c>
      <c r="M81" s="173">
        <f>'Res-SF'!$CO$42</f>
        <v>9.6619228772433375E-5</v>
      </c>
    </row>
    <row r="82" spans="1:13" ht="30" x14ac:dyDescent="0.25">
      <c r="B82" s="65" t="s">
        <v>94</v>
      </c>
      <c r="C82" s="63" t="s">
        <v>92</v>
      </c>
      <c r="D82" s="61">
        <v>78</v>
      </c>
      <c r="E82" s="69" t="s">
        <v>444</v>
      </c>
      <c r="F82" s="63" t="s">
        <v>452</v>
      </c>
      <c r="G82" s="177">
        <f>'Res-SF'!$CU$12</f>
        <v>9</v>
      </c>
      <c r="H82" s="177">
        <f>'Res-SF'!$CU$17</f>
        <v>1049.8495363235108</v>
      </c>
      <c r="I82" s="177">
        <f>'Res-SF'!$CU$22</f>
        <v>453.14935032811201</v>
      </c>
      <c r="J82" s="177" t="str">
        <f>'Res-SF'!$CU$27</f>
        <v>TBD</v>
      </c>
      <c r="K82" s="177">
        <f>'Res-SF'!$CU$32</f>
        <v>137.42628544515242</v>
      </c>
      <c r="L82" s="177">
        <f>'Res-SF'!$CU$37</f>
        <v>84.714936202899764</v>
      </c>
      <c r="M82" s="177">
        <f>'Res-SF'!$CU$42</f>
        <v>64.24270744516069</v>
      </c>
    </row>
    <row r="83" spans="1:13" ht="30" x14ac:dyDescent="0.25">
      <c r="B83" s="39"/>
      <c r="C83" s="63" t="s">
        <v>92</v>
      </c>
      <c r="D83" s="61">
        <v>79</v>
      </c>
      <c r="E83" s="69" t="s">
        <v>444</v>
      </c>
      <c r="F83" s="63" t="s">
        <v>453</v>
      </c>
      <c r="G83" s="177">
        <f>'Res-SF'!$CW$12</f>
        <v>12</v>
      </c>
      <c r="H83" s="177">
        <f>'Res-SF'!$CW$17</f>
        <v>1499.785051890728</v>
      </c>
      <c r="I83" s="177">
        <f>'Res-SF'!$CW$22</f>
        <v>598.4101077287105</v>
      </c>
      <c r="J83" s="177" t="str">
        <f>'Res-SF'!$CW$27</f>
        <v>TBD</v>
      </c>
      <c r="K83" s="177">
        <f>'Res-SF'!$CW$32</f>
        <v>196.32326492164634</v>
      </c>
      <c r="L83" s="177">
        <f>'Res-SF'!$CW$37</f>
        <v>121.02133743271393</v>
      </c>
      <c r="M83" s="177">
        <f>'Res-SF'!$CW$42</f>
        <v>91.775296350229553</v>
      </c>
    </row>
    <row r="84" spans="1:13" ht="30" x14ac:dyDescent="0.25">
      <c r="B84" s="39"/>
      <c r="C84" s="63" t="s">
        <v>92</v>
      </c>
      <c r="D84" s="61">
        <v>80</v>
      </c>
      <c r="E84" s="69" t="s">
        <v>444</v>
      </c>
      <c r="F84" s="63" t="s">
        <v>450</v>
      </c>
      <c r="G84" s="177">
        <f>'Res-SF'!$CY$12</f>
        <v>1.0209999999999999</v>
      </c>
      <c r="H84" s="177">
        <f>'Res-SF'!$CY$17</f>
        <v>2.0238281975040762</v>
      </c>
      <c r="I84" s="177">
        <f>'Res-SF'!$CY$22</f>
        <v>0.8638948339705953</v>
      </c>
      <c r="J84" s="177" t="str">
        <f>'Res-SF'!$CY$27</f>
        <v>TBD</v>
      </c>
      <c r="K84" s="177">
        <f>'Res-SF'!$CY$32</f>
        <v>0.24100812823490522</v>
      </c>
      <c r="L84" s="177">
        <f>'Res-SF'!$CY$37</f>
        <v>0.14856683452340452</v>
      </c>
      <c r="M84" s="177">
        <f>'Res-SF'!$CY$42</f>
        <v>0.11266414302855998</v>
      </c>
    </row>
    <row r="85" spans="1:13" ht="30" x14ac:dyDescent="0.25">
      <c r="B85" s="39"/>
      <c r="C85" s="63" t="s">
        <v>92</v>
      </c>
      <c r="D85" s="61">
        <v>81</v>
      </c>
      <c r="E85" s="69" t="s">
        <v>444</v>
      </c>
      <c r="F85" s="63" t="s">
        <v>451</v>
      </c>
      <c r="G85" s="177">
        <f>'Res-SF'!$DA$12</f>
        <v>1.361</v>
      </c>
      <c r="H85" s="177">
        <f>'Res-SF'!$DA$17</f>
        <v>2.698437596695443</v>
      </c>
      <c r="I85" s="177">
        <f>'Res-SF'!$DA$22</f>
        <v>1.0683526503092744</v>
      </c>
      <c r="J85" s="177" t="str">
        <f>'Res-SF'!$DA$27</f>
        <v>TBD</v>
      </c>
      <c r="K85" s="177">
        <f>'Res-SF'!$DA$32</f>
        <v>0.34429732604986463</v>
      </c>
      <c r="L85" s="177">
        <f>'Res-SF'!$DA$37</f>
        <v>0.21223833503343503</v>
      </c>
      <c r="M85" s="177">
        <f>'Res-SF'!$DA$42</f>
        <v>0.1609487757550857</v>
      </c>
    </row>
    <row r="86" spans="1:13" ht="30" x14ac:dyDescent="0.25">
      <c r="B86" s="39"/>
      <c r="C86" s="63" t="s">
        <v>92</v>
      </c>
      <c r="D86" s="61">
        <v>82</v>
      </c>
      <c r="E86" s="69" t="s">
        <v>444</v>
      </c>
      <c r="F86" s="63" t="s">
        <v>464</v>
      </c>
      <c r="G86" s="177">
        <f>'Res-SF'!$DC$12</f>
        <v>0</v>
      </c>
      <c r="H86" s="177">
        <f>'Res-SF'!$DC$17</f>
        <v>12.886760834644376</v>
      </c>
      <c r="I86" s="177">
        <f>'Res-SF'!$DC$22</f>
        <v>4.2339784625951324</v>
      </c>
      <c r="J86" s="177" t="str">
        <f>'Res-SF'!$DC$27</f>
        <v>TBD</v>
      </c>
      <c r="K86" s="177">
        <f>'Res-SF'!$DC$32</f>
        <v>2.1774391575179202</v>
      </c>
      <c r="L86" s="177">
        <f>'Res-SF'!$DC$37</f>
        <v>1.3422586424319978</v>
      </c>
      <c r="M86" s="177">
        <f>'Res-SF'!$DC$42</f>
        <v>1.0178881454254249</v>
      </c>
    </row>
    <row r="87" spans="1:13" ht="30" x14ac:dyDescent="0.25">
      <c r="B87" s="39"/>
      <c r="C87" s="63" t="s">
        <v>92</v>
      </c>
      <c r="D87" s="61">
        <v>83</v>
      </c>
      <c r="E87" s="69" t="s">
        <v>444</v>
      </c>
      <c r="F87" s="63" t="s">
        <v>465</v>
      </c>
      <c r="G87" s="177">
        <f>'Res-SF'!$DE$12</f>
        <v>0</v>
      </c>
      <c r="H87" s="177">
        <f>'Res-SF'!$DE$17</f>
        <v>17.182347779587271</v>
      </c>
      <c r="I87" s="177">
        <f>'Res-SF'!$DE$22</f>
        <v>5.1190502179460688</v>
      </c>
      <c r="J87" s="177" t="str">
        <f>'Res-SF'!$DE$27</f>
        <v>TBD</v>
      </c>
      <c r="K87" s="177">
        <f>'Res-SF'!$DE$32</f>
        <v>3.1106273678827425</v>
      </c>
      <c r="L87" s="177">
        <f>'Res-SF'!$DE$37</f>
        <v>1.917512346331425</v>
      </c>
      <c r="M87" s="177">
        <f>'Res-SF'!$DE$42</f>
        <v>1.4541259220363218</v>
      </c>
    </row>
    <row r="88" spans="1:13" ht="30" x14ac:dyDescent="0.25">
      <c r="B88" s="39"/>
      <c r="C88" s="63" t="s">
        <v>92</v>
      </c>
      <c r="D88" s="61">
        <v>84</v>
      </c>
      <c r="E88" s="69" t="s">
        <v>435</v>
      </c>
      <c r="F88" s="63" t="s">
        <v>456</v>
      </c>
      <c r="G88" s="177">
        <f>'Res-SF'!$DK$12</f>
        <v>16</v>
      </c>
      <c r="H88" s="177">
        <f>'Res-SF'!$DK$17</f>
        <v>1740.2824687155139</v>
      </c>
      <c r="I88" s="177">
        <f>'Res-SF'!$DK$22</f>
        <v>764.90735899665208</v>
      </c>
      <c r="J88" s="177" t="str">
        <f>'Res-SF'!$DK$27</f>
        <v>TBD</v>
      </c>
      <c r="K88" s="177">
        <f>'Res-SF'!$DK$32</f>
        <v>658.01185285352051</v>
      </c>
      <c r="L88" s="177">
        <f>'Res-SF'!$DK$37</f>
        <v>530.90691140397098</v>
      </c>
      <c r="M88" s="177">
        <f>'Res-SF'!$DK$42</f>
        <v>450.07860116667462</v>
      </c>
    </row>
    <row r="89" spans="1:13" ht="30" x14ac:dyDescent="0.25">
      <c r="B89" s="39"/>
      <c r="C89" s="63" t="s">
        <v>92</v>
      </c>
      <c r="D89" s="61">
        <v>85</v>
      </c>
      <c r="E89" s="69" t="s">
        <v>435</v>
      </c>
      <c r="F89" s="63" t="s">
        <v>457</v>
      </c>
      <c r="G89" s="177">
        <f>'Res-SF'!$DM$12</f>
        <v>21</v>
      </c>
      <c r="H89" s="177">
        <f>'Res-SF'!$DM$17</f>
        <v>2486.117812450731</v>
      </c>
      <c r="I89" s="177">
        <f>'Res-SF'!$DM$22</f>
        <v>1010.1047144131237</v>
      </c>
      <c r="J89" s="177" t="str">
        <f>'Res-SF'!$DM$27</f>
        <v>TBD</v>
      </c>
      <c r="K89" s="177">
        <f>'Res-SF'!$DM$32</f>
        <v>940.01693264788651</v>
      </c>
      <c r="L89" s="177">
        <f>'Res-SF'!$DM$37</f>
        <v>758.43844486281557</v>
      </c>
      <c r="M89" s="177">
        <f>'Res-SF'!$DM$42</f>
        <v>642.96943023810661</v>
      </c>
    </row>
    <row r="90" spans="1:13" ht="30" x14ac:dyDescent="0.25">
      <c r="B90" s="39"/>
      <c r="C90" s="63" t="s">
        <v>92</v>
      </c>
      <c r="D90" s="61">
        <v>86</v>
      </c>
      <c r="E90" s="69" t="s">
        <v>435</v>
      </c>
      <c r="F90" s="63" t="s">
        <v>454</v>
      </c>
      <c r="G90" s="177">
        <f>'Res-SF'!$DO$12</f>
        <v>1.762</v>
      </c>
      <c r="H90" s="177">
        <f>'Res-SF'!$DO$17</f>
        <v>3.3547976257077172</v>
      </c>
      <c r="I90" s="177">
        <f>'Res-SF'!$DO$22</f>
        <v>1.4582378092892194</v>
      </c>
      <c r="J90" s="177" t="str">
        <f>'Res-SF'!$DO$27</f>
        <v>TBD</v>
      </c>
      <c r="K90" s="177">
        <f>'Res-SF'!$DO$32</f>
        <v>1.153972869883771</v>
      </c>
      <c r="L90" s="177">
        <f>'Res-SF'!$DO$37</f>
        <v>0.93106555690454096</v>
      </c>
      <c r="M90" s="177">
        <f>'Res-SF'!$DO$42</f>
        <v>0.78931480182745895</v>
      </c>
    </row>
    <row r="91" spans="1:13" ht="30" x14ac:dyDescent="0.25">
      <c r="B91" s="39"/>
      <c r="C91" s="63" t="s">
        <v>92</v>
      </c>
      <c r="D91" s="61">
        <v>87</v>
      </c>
      <c r="E91" s="69" t="s">
        <v>435</v>
      </c>
      <c r="F91" s="63" t="s">
        <v>455</v>
      </c>
      <c r="G91" s="177">
        <f>'Res-SF'!$DQ$12</f>
        <v>2.35</v>
      </c>
      <c r="H91" s="177">
        <f>'Res-SF'!$DQ$17</f>
        <v>4.4730635009823159</v>
      </c>
      <c r="I91" s="177">
        <f>'Res-SF'!$DQ$22</f>
        <v>1.8033586578761218</v>
      </c>
      <c r="J91" s="177" t="str">
        <f>'Res-SF'!$DQ$27</f>
        <v>TBD</v>
      </c>
      <c r="K91" s="177">
        <f>'Res-SF'!$DQ$32</f>
        <v>1.6485326712625301</v>
      </c>
      <c r="L91" s="177">
        <f>'Res-SF'!$DQ$37</f>
        <v>1.330093652720773</v>
      </c>
      <c r="M91" s="177">
        <f>'Res-SF'!$DQ$42</f>
        <v>1.1275925740392272</v>
      </c>
    </row>
    <row r="92" spans="1:13" ht="30" x14ac:dyDescent="0.25">
      <c r="B92" s="39"/>
      <c r="C92" s="63" t="s">
        <v>92</v>
      </c>
      <c r="D92" s="61">
        <v>88</v>
      </c>
      <c r="E92" s="69" t="s">
        <v>435</v>
      </c>
      <c r="F92" s="63" t="s">
        <v>466</v>
      </c>
      <c r="G92" s="177">
        <f>'Res-SF'!$DS$12</f>
        <v>0</v>
      </c>
      <c r="H92" s="177">
        <f>'Res-SF'!$DS$17</f>
        <v>21.361731546405675</v>
      </c>
      <c r="I92" s="177">
        <f>'Res-SF'!$DS$22</f>
        <v>7.1468739423931034</v>
      </c>
      <c r="J92" s="177" t="str">
        <f>'Res-SF'!$DS$27</f>
        <v>TBD</v>
      </c>
      <c r="K92" s="177">
        <f>'Res-SF'!$DS$32</f>
        <v>10.425813154107303</v>
      </c>
      <c r="L92" s="177">
        <f>'Res-SF'!$DS$37</f>
        <v>8.4119096596152119</v>
      </c>
      <c r="M92" s="177">
        <f>'Res-SF'!$DS$42</f>
        <v>7.131232335254361</v>
      </c>
    </row>
    <row r="93" spans="1:13" ht="30" x14ac:dyDescent="0.25">
      <c r="B93" s="39"/>
      <c r="C93" s="63" t="s">
        <v>92</v>
      </c>
      <c r="D93" s="61">
        <v>89</v>
      </c>
      <c r="E93" s="69" t="s">
        <v>435</v>
      </c>
      <c r="F93" s="63" t="s">
        <v>467</v>
      </c>
      <c r="G93" s="177">
        <f>'Res-SF'!$DU$12</f>
        <v>0</v>
      </c>
      <c r="H93" s="177">
        <f>'Res-SF'!$DU$17</f>
        <v>28.482308728642742</v>
      </c>
      <c r="I93" s="177">
        <f>'Res-SF'!$DU$22</f>
        <v>8.6408579863243613</v>
      </c>
      <c r="J93" s="177" t="str">
        <f>'Res-SF'!$DU$27</f>
        <v>TBD</v>
      </c>
      <c r="K93" s="177">
        <f>'Res-SF'!$DU$32</f>
        <v>14.89401879158186</v>
      </c>
      <c r="L93" s="177">
        <f>'Res-SF'!$DU$37</f>
        <v>12.0170137994503</v>
      </c>
      <c r="M93" s="177">
        <f>'Res-SF'!$DU$42</f>
        <v>10.187474764649089</v>
      </c>
    </row>
    <row r="94" spans="1:13" ht="45" x14ac:dyDescent="0.25">
      <c r="B94" s="65" t="s">
        <v>445</v>
      </c>
      <c r="C94" s="63" t="s">
        <v>164</v>
      </c>
      <c r="D94" s="61">
        <v>90</v>
      </c>
      <c r="E94" s="69" t="s">
        <v>446</v>
      </c>
      <c r="F94" s="63" t="s">
        <v>692</v>
      </c>
      <c r="G94" s="172" t="str">
        <f>'Res-SF'!$EA$12</f>
        <v>N/A</v>
      </c>
      <c r="H94" s="172">
        <f>'Res-SF'!$EA$17</f>
        <v>22550923.074969761</v>
      </c>
      <c r="I94" s="172">
        <f>'Res-SF'!$EA$22</f>
        <v>23229433.254711412</v>
      </c>
      <c r="J94" s="172" t="str">
        <f>'Res-SF'!$EA$27</f>
        <v>N/A</v>
      </c>
      <c r="K94" s="172" t="str">
        <f>'Res-SF'!$EA$32</f>
        <v>N/A</v>
      </c>
      <c r="L94" s="172" t="str">
        <f>'Res-SF'!$EA$37</f>
        <v>N/A</v>
      </c>
      <c r="M94" s="172" t="str">
        <f>'Res-SF'!$EA$42</f>
        <v>N/A</v>
      </c>
    </row>
    <row r="95" spans="1:13" ht="45" x14ac:dyDescent="0.25">
      <c r="B95"/>
      <c r="C95" s="63" t="s">
        <v>164</v>
      </c>
      <c r="D95" s="61">
        <v>91</v>
      </c>
      <c r="E95" s="69" t="s">
        <v>446</v>
      </c>
      <c r="F95" s="63" t="s">
        <v>693</v>
      </c>
      <c r="G95" s="172" t="str">
        <f>'Res-SF'!$EC$12</f>
        <v>N/A</v>
      </c>
      <c r="H95" s="172">
        <f>'Res-SF'!$EC$17</f>
        <v>42988392.570463121</v>
      </c>
      <c r="I95" s="172">
        <f>'Res-SF'!$EC$22</f>
        <v>42606325.061976507</v>
      </c>
      <c r="J95" s="172" t="str">
        <f>'Res-SF'!$EC$27</f>
        <v>N/A</v>
      </c>
      <c r="K95" s="172" t="str">
        <f>'Res-SF'!$EC$32</f>
        <v>N/A</v>
      </c>
      <c r="L95" s="172" t="str">
        <f>'Res-SF'!$EC$37</f>
        <v>N/A</v>
      </c>
      <c r="M95" s="172" t="str">
        <f>'Res-SF'!$EC$42</f>
        <v>N/A</v>
      </c>
    </row>
    <row r="96" spans="1:13" ht="60" x14ac:dyDescent="0.25">
      <c r="A96" s="38" t="s">
        <v>35</v>
      </c>
      <c r="B96" s="65" t="s">
        <v>429</v>
      </c>
      <c r="C96" s="60" t="s">
        <v>172</v>
      </c>
      <c r="D96" s="61">
        <v>92</v>
      </c>
      <c r="E96" s="64" t="s">
        <v>468</v>
      </c>
      <c r="F96" s="60" t="s">
        <v>51</v>
      </c>
      <c r="G96" s="170">
        <f>'Res-MF'!$D$12</f>
        <v>429</v>
      </c>
      <c r="H96" s="170">
        <f>'Res-MF'!$D$17</f>
        <v>927.82306073102893</v>
      </c>
      <c r="I96" s="170">
        <f>'Res-MF'!$D$22</f>
        <v>47.99</v>
      </c>
      <c r="J96" s="170">
        <f>'Res-MF'!$D$27</f>
        <v>675</v>
      </c>
      <c r="K96" s="170">
        <f>'Res-MF'!$D$32</f>
        <v>452.64631498666949</v>
      </c>
      <c r="L96" s="170">
        <f>'Res-MF'!$D$37</f>
        <v>537.49109466522259</v>
      </c>
      <c r="M96" s="170">
        <f>'Res-MF'!$D$42</f>
        <v>606.91685008442028</v>
      </c>
    </row>
    <row r="97" spans="2:13" ht="60" x14ac:dyDescent="0.25">
      <c r="B97" s="39"/>
      <c r="C97" s="61" t="s">
        <v>172</v>
      </c>
      <c r="D97" s="61">
        <v>93</v>
      </c>
      <c r="E97" s="66" t="s">
        <v>468</v>
      </c>
      <c r="F97" s="61" t="s">
        <v>54</v>
      </c>
      <c r="G97" s="170">
        <f>'Res-MF'!$F$12</f>
        <v>322</v>
      </c>
      <c r="H97" s="170">
        <f>'Res-MF'!$F$17</f>
        <v>642.87653838859774</v>
      </c>
      <c r="I97" s="170">
        <f>'Res-MF'!$F$22</f>
        <v>32.390998545845662</v>
      </c>
      <c r="J97" s="170">
        <f>'Res-MF'!$F$27</f>
        <v>506</v>
      </c>
      <c r="K97" s="170">
        <f>'Res-MF'!$F$32</f>
        <v>344.30012256964756</v>
      </c>
      <c r="L97" s="170">
        <f>'Res-MF'!$F$37</f>
        <v>408.39305827248671</v>
      </c>
      <c r="M97" s="170">
        <f>'Res-MF'!$F$42</f>
        <v>462.41098035878201</v>
      </c>
    </row>
    <row r="98" spans="2:13" ht="60" x14ac:dyDescent="0.25">
      <c r="B98" s="39"/>
      <c r="C98" s="61" t="s">
        <v>172</v>
      </c>
      <c r="D98" s="61">
        <v>94</v>
      </c>
      <c r="E98" s="66" t="s">
        <v>468</v>
      </c>
      <c r="F98" s="61" t="s">
        <v>55</v>
      </c>
      <c r="G98" s="170">
        <f>'Res-MF'!$H$12</f>
        <v>3199006</v>
      </c>
      <c r="H98" s="170">
        <f>'Res-MF'!$H$17</f>
        <v>6945887.0228738021</v>
      </c>
      <c r="I98" s="170">
        <f>'Res-MF'!$H$22</f>
        <v>1289543.5900000001</v>
      </c>
      <c r="J98" s="170">
        <f>'Res-MF'!$H$27</f>
        <v>5029251</v>
      </c>
      <c r="K98" s="170">
        <f>'Res-MF'!$H$32</f>
        <v>5867422.3650146015</v>
      </c>
      <c r="L98" s="170">
        <f>'Res-MF'!$H$37</f>
        <v>6967221.7914302377</v>
      </c>
      <c r="M98" s="170">
        <f>'Res-MF'!$H$42</f>
        <v>7867152.3045977717</v>
      </c>
    </row>
    <row r="99" spans="2:13" ht="60" x14ac:dyDescent="0.25">
      <c r="B99" s="39"/>
      <c r="C99" s="61" t="s">
        <v>172</v>
      </c>
      <c r="D99" s="61">
        <v>95</v>
      </c>
      <c r="E99" s="66" t="s">
        <v>468</v>
      </c>
      <c r="F99" s="61" t="s">
        <v>56</v>
      </c>
      <c r="G99" s="170">
        <f>'Res-MF'!$J$12</f>
        <v>2399255</v>
      </c>
      <c r="H99" s="170">
        <f>'Res-MF'!$J$17</f>
        <v>4905626.8132258551</v>
      </c>
      <c r="I99" s="170">
        <f>'Res-MF'!$J$22</f>
        <v>957412.66593803966</v>
      </c>
      <c r="J99" s="170">
        <f>'Res-MF'!$J$27</f>
        <v>3771938</v>
      </c>
      <c r="K99" s="170">
        <f>'Res-MF'!$J$32</f>
        <v>4462986.1606228082</v>
      </c>
      <c r="L99" s="170">
        <f>'Res-MF'!$J$37</f>
        <v>5293790.0614655502</v>
      </c>
      <c r="M99" s="170">
        <f>'Res-MF'!$J$42</f>
        <v>5993996.7217824431</v>
      </c>
    </row>
    <row r="100" spans="2:13" ht="60" x14ac:dyDescent="0.25">
      <c r="B100" s="39"/>
      <c r="C100" s="61" t="s">
        <v>172</v>
      </c>
      <c r="D100" s="61">
        <v>96</v>
      </c>
      <c r="E100" s="66" t="s">
        <v>468</v>
      </c>
      <c r="F100" s="61" t="s">
        <v>57</v>
      </c>
      <c r="G100" s="170">
        <f>'Res-MF'!$L$12</f>
        <v>0</v>
      </c>
      <c r="H100" s="170">
        <f>'Res-MF'!$L$17</f>
        <v>192944.52852228982</v>
      </c>
      <c r="I100" s="170">
        <f>'Res-MF'!$L$22</f>
        <v>35946.879999999997</v>
      </c>
      <c r="J100" s="170" t="str">
        <f>'Res-MF'!$L$27</f>
        <v>TBD</v>
      </c>
      <c r="K100" s="170">
        <f>'Res-MF'!$L$32</f>
        <v>153610.38961103675</v>
      </c>
      <c r="L100" s="170">
        <f>'Res-MF'!$L$37</f>
        <v>182403.37704680147</v>
      </c>
      <c r="M100" s="170">
        <f>'Res-MF'!$L$42</f>
        <v>205963.75297253308</v>
      </c>
    </row>
    <row r="101" spans="2:13" ht="60" x14ac:dyDescent="0.25">
      <c r="B101" s="39"/>
      <c r="C101" s="61" t="s">
        <v>172</v>
      </c>
      <c r="D101" s="61">
        <v>97</v>
      </c>
      <c r="E101" s="66" t="s">
        <v>468</v>
      </c>
      <c r="F101" s="61" t="s">
        <v>58</v>
      </c>
      <c r="G101" s="170">
        <f>'Res-MF'!$N$12</f>
        <v>0</v>
      </c>
      <c r="H101" s="170">
        <f>'Res-MF'!$N$17</f>
        <v>130237.55675254569</v>
      </c>
      <c r="I101" s="170">
        <f>'Res-MF'!$N$22</f>
        <v>26459.080546948931</v>
      </c>
      <c r="J101" s="170" t="str">
        <f>'Res-MF'!$N$27</f>
        <v>TBD</v>
      </c>
      <c r="K101" s="170">
        <f>'Res-MF'!$N$32</f>
        <v>116841.94528924602</v>
      </c>
      <c r="L101" s="170">
        <f>'Res-MF'!$N$37</f>
        <v>138592.57154354046</v>
      </c>
      <c r="M101" s="170">
        <f>'Res-MF'!$N$42</f>
        <v>156924.13370489463</v>
      </c>
    </row>
    <row r="102" spans="2:13" ht="60" x14ac:dyDescent="0.25">
      <c r="B102" s="39"/>
      <c r="C102" s="61" t="s">
        <v>172</v>
      </c>
      <c r="D102" s="61">
        <v>98</v>
      </c>
      <c r="E102" s="66" t="s">
        <v>468</v>
      </c>
      <c r="F102" s="61" t="s">
        <v>59</v>
      </c>
      <c r="G102" s="170">
        <f>'Res-MF'!$T$12</f>
        <v>542550</v>
      </c>
      <c r="H102" s="170">
        <f>'Res-MF'!$T$17</f>
        <v>5123.6087653572122</v>
      </c>
      <c r="I102" s="170">
        <f>'Res-MF'!$T$22</f>
        <v>791.66796114739259</v>
      </c>
      <c r="J102" s="170">
        <f>'Res-MF'!$T$27</f>
        <v>852958</v>
      </c>
      <c r="K102" s="170">
        <f>'Res-MF'!$T$32</f>
        <v>8147.63366976005</v>
      </c>
      <c r="L102" s="170">
        <f>'Res-MF'!$T$37</f>
        <v>9674.8397039740066</v>
      </c>
      <c r="M102" s="170">
        <f>'Res-MF'!$T$42</f>
        <v>10924.503301519564</v>
      </c>
    </row>
    <row r="103" spans="2:13" ht="60" x14ac:dyDescent="0.25">
      <c r="B103" s="39"/>
      <c r="C103" s="61" t="s">
        <v>172</v>
      </c>
      <c r="D103" s="61">
        <v>99</v>
      </c>
      <c r="E103" s="66" t="s">
        <v>468</v>
      </c>
      <c r="F103" s="61" t="s">
        <v>60</v>
      </c>
      <c r="G103" s="170">
        <f>'Res-MF'!$V$12</f>
        <v>406912</v>
      </c>
      <c r="H103" s="170">
        <f>'Res-MF'!$V$17</f>
        <v>3586.5261357500476</v>
      </c>
      <c r="I103" s="170">
        <f>'Res-MF'!$V$22</f>
        <v>554.16757280317461</v>
      </c>
      <c r="J103" s="170">
        <f>'Res-MF'!$V$27</f>
        <v>639719</v>
      </c>
      <c r="K103" s="170">
        <f>'Res-MF'!$V$32</f>
        <v>6197.402206253656</v>
      </c>
      <c r="L103" s="170">
        <f>'Res-MF'!$V$37</f>
        <v>7351.0750489047596</v>
      </c>
      <c r="M103" s="170">
        <f>'Res-MF'!$V$42</f>
        <v>8323.3976464580737</v>
      </c>
    </row>
    <row r="104" spans="2:13" ht="60" x14ac:dyDescent="0.25">
      <c r="B104" s="39"/>
      <c r="C104" s="61" t="s">
        <v>172</v>
      </c>
      <c r="D104" s="61">
        <v>100</v>
      </c>
      <c r="E104" s="66" t="s">
        <v>468</v>
      </c>
      <c r="F104" s="61" t="s">
        <v>61</v>
      </c>
      <c r="G104" s="170">
        <f>'Res-MF'!$X$12</f>
        <v>19194038</v>
      </c>
      <c r="H104" s="170">
        <f>'Res-MF'!$X$17</f>
        <v>34599953.223133005</v>
      </c>
      <c r="I104" s="170">
        <f>'Res-MF'!$X$22</f>
        <v>14954742.854569146</v>
      </c>
      <c r="J104" s="170">
        <f>'Res-MF'!$X$27</f>
        <v>30175507</v>
      </c>
      <c r="K104" s="170">
        <f>'Res-MF'!$X$32</f>
        <v>105613602.57026285</v>
      </c>
      <c r="L104" s="170">
        <f>'Res-MF'!$X$37</f>
        <v>125409992.24574427</v>
      </c>
      <c r="M104" s="170">
        <f>'Res-MF'!$X$42</f>
        <v>141608741.48275989</v>
      </c>
    </row>
    <row r="105" spans="2:13" ht="60" x14ac:dyDescent="0.25">
      <c r="B105" s="39"/>
      <c r="C105" s="61" t="s">
        <v>172</v>
      </c>
      <c r="D105" s="61">
        <v>101</v>
      </c>
      <c r="E105" s="66" t="s">
        <v>468</v>
      </c>
      <c r="F105" s="61" t="s">
        <v>62</v>
      </c>
      <c r="G105" s="170">
        <f>'Res-MF'!$Z$12</f>
        <v>14084977</v>
      </c>
      <c r="H105" s="170">
        <f>'Res-MF'!$Z$17</f>
        <v>25949964.917349752</v>
      </c>
      <c r="I105" s="170">
        <f>'Res-MF'!$Z$22</f>
        <v>12302572.527732268</v>
      </c>
      <c r="J105" s="170">
        <f>'Res-MF'!$Z$27</f>
        <v>22631630</v>
      </c>
      <c r="K105" s="170">
        <f>'Res-MF'!$Z$32</f>
        <v>80333750.891210556</v>
      </c>
      <c r="L105" s="170">
        <f>'Res-MF'!$Z$37</f>
        <v>95288221.106379882</v>
      </c>
      <c r="M105" s="170">
        <f>'Res-MF'!$Z$42</f>
        <v>107891940.99208397</v>
      </c>
    </row>
    <row r="106" spans="2:13" ht="60" x14ac:dyDescent="0.25">
      <c r="B106" s="39"/>
      <c r="C106" s="61" t="s">
        <v>172</v>
      </c>
      <c r="D106" s="61">
        <v>102</v>
      </c>
      <c r="E106" s="66" t="s">
        <v>468</v>
      </c>
      <c r="F106" s="61" t="s">
        <v>63</v>
      </c>
      <c r="G106" s="170">
        <f>'Res-MF'!$AB$12</f>
        <v>0</v>
      </c>
      <c r="H106" s="170">
        <f>'Res-MF'!$AB$17</f>
        <v>899682.95641953091</v>
      </c>
      <c r="I106" s="170">
        <f>'Res-MF'!$AB$22</f>
        <v>403876.0999181876</v>
      </c>
      <c r="J106" s="170" t="str">
        <f>'Res-MF'!$AB$27</f>
        <v>TBD</v>
      </c>
      <c r="K106" s="170">
        <f>'Res-MF'!$AB$32</f>
        <v>2764987.0129986615</v>
      </c>
      <c r="L106" s="170">
        <f>'Res-MF'!$AB$37</f>
        <v>3283260.7868424268</v>
      </c>
      <c r="M106" s="170">
        <f>'Res-MF'!$AB$42</f>
        <v>3707347.5535055958</v>
      </c>
    </row>
    <row r="107" spans="2:13" ht="60" x14ac:dyDescent="0.25">
      <c r="B107" s="39"/>
      <c r="C107" s="61" t="s">
        <v>172</v>
      </c>
      <c r="D107" s="61">
        <v>103</v>
      </c>
      <c r="E107" s="66" t="s">
        <v>468</v>
      </c>
      <c r="F107" s="61" t="s">
        <v>64</v>
      </c>
      <c r="G107" s="170">
        <f>'Res-MF'!$AD$12</f>
        <v>0</v>
      </c>
      <c r="H107" s="170">
        <f>'Res-MF'!$AD$17</f>
        <v>674762.21731464833</v>
      </c>
      <c r="I107" s="170">
        <f>'Res-MF'!$AD$22</f>
        <v>328196.94576682994</v>
      </c>
      <c r="J107" s="170" t="str">
        <f>'Res-MF'!$AD$27</f>
        <v>TBD</v>
      </c>
      <c r="K107" s="170">
        <f>'Res-MF'!$AD$32</f>
        <v>2103155.0152064287</v>
      </c>
      <c r="L107" s="170">
        <f>'Res-MF'!$AD$37</f>
        <v>2494666.2877837284</v>
      </c>
      <c r="M107" s="170">
        <f>'Res-MF'!$AD$42</f>
        <v>2824634.4066881035</v>
      </c>
    </row>
    <row r="108" spans="2:13" ht="75" x14ac:dyDescent="0.25">
      <c r="B108" s="39"/>
      <c r="C108" s="61" t="s">
        <v>189</v>
      </c>
      <c r="D108" s="61">
        <v>104</v>
      </c>
      <c r="E108" s="66" t="s">
        <v>469</v>
      </c>
      <c r="F108" s="61" t="s">
        <v>51</v>
      </c>
      <c r="G108" s="170">
        <f>'Res-MF'!$AK$12</f>
        <v>46.4</v>
      </c>
      <c r="H108" s="170">
        <f>'Res-MF'!$AK$17</f>
        <v>0</v>
      </c>
      <c r="I108" s="170">
        <f>'Res-MF'!$AK$22</f>
        <v>0</v>
      </c>
      <c r="J108" s="170">
        <f>'Res-MF'!$AK$27</f>
        <v>73</v>
      </c>
      <c r="K108" s="170">
        <f>'Res-MF'!$AK$32</f>
        <v>0</v>
      </c>
      <c r="L108" s="170">
        <f>'Res-MF'!$AK$37</f>
        <v>0</v>
      </c>
      <c r="M108" s="170">
        <f>'Res-MF'!$AK$42</f>
        <v>0</v>
      </c>
    </row>
    <row r="109" spans="2:13" ht="75" x14ac:dyDescent="0.25">
      <c r="B109" s="39"/>
      <c r="C109" s="61" t="s">
        <v>189</v>
      </c>
      <c r="D109" s="61">
        <v>105</v>
      </c>
      <c r="E109" s="66" t="s">
        <v>469</v>
      </c>
      <c r="F109" s="61" t="s">
        <v>54</v>
      </c>
      <c r="G109" s="170">
        <f>'Res-MF'!$AM$12</f>
        <v>34.799999999999997</v>
      </c>
      <c r="H109" s="170">
        <f>'Res-MF'!$AM$17</f>
        <v>0</v>
      </c>
      <c r="I109" s="170">
        <f>'Res-MF'!$AM$22</f>
        <v>0</v>
      </c>
      <c r="J109" s="170">
        <f>'Res-MF'!$AM$27</f>
        <v>54.7</v>
      </c>
      <c r="K109" s="170">
        <f>'Res-MF'!$AM$32</f>
        <v>0</v>
      </c>
      <c r="L109" s="170">
        <f>'Res-MF'!$AM$37</f>
        <v>0</v>
      </c>
      <c r="M109" s="170">
        <f>'Res-MF'!$AM$42</f>
        <v>0</v>
      </c>
    </row>
    <row r="110" spans="2:13" ht="75" x14ac:dyDescent="0.25">
      <c r="B110" s="39"/>
      <c r="C110" s="61" t="s">
        <v>189</v>
      </c>
      <c r="D110" s="61">
        <v>106</v>
      </c>
      <c r="E110" s="66" t="s">
        <v>469</v>
      </c>
      <c r="F110" s="61" t="s">
        <v>55</v>
      </c>
      <c r="G110" s="170">
        <f>'Res-MF'!$AO$12</f>
        <v>345839</v>
      </c>
      <c r="H110" s="170">
        <f>'Res-MF'!$AO$17</f>
        <v>0</v>
      </c>
      <c r="I110" s="170">
        <f>'Res-MF'!$AO$22</f>
        <v>119553</v>
      </c>
      <c r="J110" s="170">
        <f>'Res-MF'!$AO$27</f>
        <v>543703</v>
      </c>
      <c r="K110" s="170">
        <f>'Res-MF'!$AO$32</f>
        <v>543966.05826348264</v>
      </c>
      <c r="L110" s="170">
        <f>'Res-MF'!$AO$37</f>
        <v>645927.96276773815</v>
      </c>
      <c r="M110" s="170">
        <f>'Res-MF'!$AO$42</f>
        <v>729360.11124876188</v>
      </c>
    </row>
    <row r="111" spans="2:13" ht="75" x14ac:dyDescent="0.25">
      <c r="B111" s="39"/>
      <c r="C111" s="61" t="s">
        <v>189</v>
      </c>
      <c r="D111" s="61">
        <v>107</v>
      </c>
      <c r="E111" s="66" t="s">
        <v>469</v>
      </c>
      <c r="F111" s="61" t="s">
        <v>56</v>
      </c>
      <c r="G111" s="170">
        <f>'Res-MF'!$AQ$12</f>
        <v>259379</v>
      </c>
      <c r="H111" s="170">
        <f>'Res-MF'!$AQ$17</f>
        <v>0</v>
      </c>
      <c r="I111" s="170">
        <f>'Res-MF'!$AQ$22</f>
        <v>80698.274999999994</v>
      </c>
      <c r="J111" s="170">
        <f>'Res-MF'!$AQ$27</f>
        <v>407777</v>
      </c>
      <c r="K111" s="170">
        <f>'Res-MF'!$AQ$32</f>
        <v>413761.41665786179</v>
      </c>
      <c r="L111" s="170">
        <f>'Res-MF'!$AQ$37</f>
        <v>490784.86835720547</v>
      </c>
      <c r="M111" s="170">
        <f>'Res-MF'!$AQ$42</f>
        <v>555700.70929845492</v>
      </c>
    </row>
    <row r="112" spans="2:13" ht="75" x14ac:dyDescent="0.25">
      <c r="B112" s="39"/>
      <c r="C112" s="61" t="s">
        <v>189</v>
      </c>
      <c r="D112" s="61">
        <v>108</v>
      </c>
      <c r="E112" s="66" t="s">
        <v>469</v>
      </c>
      <c r="F112" s="61" t="s">
        <v>57</v>
      </c>
      <c r="G112" s="170">
        <f>'Res-MF'!$AS$12</f>
        <v>0</v>
      </c>
      <c r="H112" s="170">
        <f>'Res-MF'!$AS$17</f>
        <v>4609</v>
      </c>
      <c r="I112" s="170">
        <f>'Res-MF'!$AS$22</f>
        <v>10849</v>
      </c>
      <c r="J112" s="170" t="str">
        <f>'Res-MF'!$AS$27</f>
        <v>TBD</v>
      </c>
      <c r="K112" s="170">
        <f>'Res-MF'!$AS$32</f>
        <v>46360.600571463576</v>
      </c>
      <c r="L112" s="170">
        <f>'Res-MF'!$AS$37</f>
        <v>55050.508807154627</v>
      </c>
      <c r="M112" s="170">
        <f>'Res-MF'!$AS$42</f>
        <v>62161.181336351117</v>
      </c>
    </row>
    <row r="113" spans="2:13" ht="75" x14ac:dyDescent="0.25">
      <c r="B113" s="39"/>
      <c r="C113" s="61" t="s">
        <v>189</v>
      </c>
      <c r="D113" s="61">
        <v>109</v>
      </c>
      <c r="E113" s="66" t="s">
        <v>469</v>
      </c>
      <c r="F113" s="61" t="s">
        <v>58</v>
      </c>
      <c r="G113" s="170">
        <f>'Res-MF'!$AU$12</f>
        <v>0</v>
      </c>
      <c r="H113" s="170">
        <f>'Res-MF'!$AU$17</f>
        <v>3111.0749999999998</v>
      </c>
      <c r="I113" s="170">
        <f>'Res-MF'!$AU$22</f>
        <v>8233.2450000000008</v>
      </c>
      <c r="J113" s="170" t="str">
        <f>'Res-MF'!$AU$27</f>
        <v>TBD</v>
      </c>
      <c r="K113" s="170">
        <f>'Res-MF'!$AU$32</f>
        <v>35263.648307017509</v>
      </c>
      <c r="L113" s="170">
        <f>'Res-MF'!$AU$37</f>
        <v>41828.126780823048</v>
      </c>
      <c r="M113" s="170">
        <f>'Res-MF'!$AU$42</f>
        <v>47360.709787515945</v>
      </c>
    </row>
    <row r="114" spans="2:13" ht="75" x14ac:dyDescent="0.25">
      <c r="B114" s="39"/>
      <c r="C114" s="61" t="s">
        <v>189</v>
      </c>
      <c r="D114" s="61">
        <v>110</v>
      </c>
      <c r="E114" s="66" t="s">
        <v>469</v>
      </c>
      <c r="F114" s="61" t="s">
        <v>59</v>
      </c>
      <c r="G114" s="170">
        <f>'Res-MF'!$BA$12</f>
        <v>58654</v>
      </c>
      <c r="H114" s="170">
        <f>'Res-MF'!$BA$17</f>
        <v>0</v>
      </c>
      <c r="I114" s="170">
        <f>'Res-MF'!$BA$22</f>
        <v>0</v>
      </c>
      <c r="J114" s="170">
        <f>'Res-MF'!$BA$27</f>
        <v>92212</v>
      </c>
      <c r="K114" s="170">
        <f>'Res-MF'!$BA$32</f>
        <v>0</v>
      </c>
      <c r="L114" s="170">
        <f>'Res-MF'!$BA$37</f>
        <v>0</v>
      </c>
      <c r="M114" s="170">
        <f>'Res-MF'!$BA$42</f>
        <v>0</v>
      </c>
    </row>
    <row r="115" spans="2:13" ht="75" x14ac:dyDescent="0.25">
      <c r="B115" s="39"/>
      <c r="C115" s="61" t="s">
        <v>189</v>
      </c>
      <c r="D115" s="61">
        <v>111</v>
      </c>
      <c r="E115" s="66" t="s">
        <v>469</v>
      </c>
      <c r="F115" s="61" t="s">
        <v>60</v>
      </c>
      <c r="G115" s="170">
        <f>'Res-MF'!$BC$12</f>
        <v>43991</v>
      </c>
      <c r="H115" s="170">
        <f>'Res-MF'!$BC$17</f>
        <v>0</v>
      </c>
      <c r="I115" s="170">
        <f>'Res-MF'!$BC$22</f>
        <v>0</v>
      </c>
      <c r="J115" s="170">
        <f>'Res-MF'!$BC$27</f>
        <v>69159</v>
      </c>
      <c r="K115" s="170">
        <f>'Res-MF'!$BC$32</f>
        <v>0</v>
      </c>
      <c r="L115" s="170">
        <f>'Res-MF'!$BC$37</f>
        <v>0</v>
      </c>
      <c r="M115" s="170">
        <f>'Res-MF'!$BC$42</f>
        <v>0</v>
      </c>
    </row>
    <row r="116" spans="2:13" ht="75" x14ac:dyDescent="0.25">
      <c r="B116" s="39"/>
      <c r="C116" s="61" t="s">
        <v>189</v>
      </c>
      <c r="D116" s="61">
        <v>112</v>
      </c>
      <c r="E116" s="66" t="s">
        <v>469</v>
      </c>
      <c r="F116" s="61" t="s">
        <v>61</v>
      </c>
      <c r="G116" s="170">
        <f>'Res-MF'!$BE$12</f>
        <v>2075031</v>
      </c>
      <c r="H116" s="170">
        <f>'Res-MF'!$BE$17</f>
        <v>0</v>
      </c>
      <c r="I116" s="170">
        <f>'Res-MF'!$BE$22</f>
        <v>1312691.94</v>
      </c>
      <c r="J116" s="170">
        <f>'Res-MF'!$BE$27</f>
        <v>3262217</v>
      </c>
      <c r="K116" s="170">
        <f>'Res-MF'!$BE$32</f>
        <v>9791389.0487426892</v>
      </c>
      <c r="L116" s="170">
        <f>'Res-MF'!$BE$37</f>
        <v>11626703.32981929</v>
      </c>
      <c r="M116" s="170">
        <f>'Res-MF'!$BE$42</f>
        <v>13128482.002477713</v>
      </c>
    </row>
    <row r="117" spans="2:13" ht="75" x14ac:dyDescent="0.25">
      <c r="B117" s="39"/>
      <c r="C117" s="61" t="s">
        <v>189</v>
      </c>
      <c r="D117" s="61">
        <v>113</v>
      </c>
      <c r="E117" s="66" t="s">
        <v>469</v>
      </c>
      <c r="F117" s="61" t="s">
        <v>62</v>
      </c>
      <c r="G117" s="170">
        <f>'Res-MF'!$BG$12</f>
        <v>1556273</v>
      </c>
      <c r="H117" s="170">
        <f>'Res-MF'!$BG$17</f>
        <v>0</v>
      </c>
      <c r="I117" s="170">
        <f>'Res-MF'!$BG$22</f>
        <v>984518.95499999996</v>
      </c>
      <c r="J117" s="170">
        <f>'Res-MF'!$BG$27</f>
        <v>2446663</v>
      </c>
      <c r="K117" s="170">
        <f>'Res-MF'!$BG$32</f>
        <v>7447705.4998415122</v>
      </c>
      <c r="L117" s="170">
        <f>'Res-MF'!$BG$37</f>
        <v>8834127.6304296982</v>
      </c>
      <c r="M117" s="170">
        <f>'Res-MF'!$BG$42</f>
        <v>10002612.767372189</v>
      </c>
    </row>
    <row r="118" spans="2:13" ht="75" x14ac:dyDescent="0.25">
      <c r="B118" s="39"/>
      <c r="C118" s="61" t="s">
        <v>189</v>
      </c>
      <c r="D118" s="61">
        <v>114</v>
      </c>
      <c r="E118" s="66" t="s">
        <v>469</v>
      </c>
      <c r="F118" s="61" t="s">
        <v>63</v>
      </c>
      <c r="G118" s="170">
        <f>'Res-MF'!$BI$12</f>
        <v>0</v>
      </c>
      <c r="H118" s="170">
        <f>'Res-MF'!$BI$17</f>
        <v>17408.9302241265</v>
      </c>
      <c r="I118" s="170">
        <f>'Res-MF'!$BI$22</f>
        <v>129437.28</v>
      </c>
      <c r="J118" s="170" t="str">
        <f>'Res-MF'!$BI$27</f>
        <v>TBD</v>
      </c>
      <c r="K118" s="170">
        <f>'Res-MF'!$BI$32</f>
        <v>834490.81028634449</v>
      </c>
      <c r="L118" s="170">
        <f>'Res-MF'!$BI$37</f>
        <v>990909.15852878336</v>
      </c>
      <c r="M118" s="170">
        <f>'Res-MF'!$BI$42</f>
        <v>1118901.2640543203</v>
      </c>
    </row>
    <row r="119" spans="2:13" ht="75" x14ac:dyDescent="0.25">
      <c r="B119" s="39"/>
      <c r="C119" s="61" t="s">
        <v>189</v>
      </c>
      <c r="D119" s="61">
        <v>115</v>
      </c>
      <c r="E119" s="66" t="s">
        <v>469</v>
      </c>
      <c r="F119" s="61" t="s">
        <v>64</v>
      </c>
      <c r="G119" s="170">
        <f>'Res-MF'!$BK$12</f>
        <v>0</v>
      </c>
      <c r="H119" s="170">
        <f>'Res-MF'!$BK$17</f>
        <v>13056.697668094879</v>
      </c>
      <c r="I119" s="170">
        <f>'Res-MF'!$BK$22</f>
        <v>109729.32299999999</v>
      </c>
      <c r="J119" s="170" t="str">
        <f>'Res-MF'!$BK$27</f>
        <v>TBD</v>
      </c>
      <c r="K119" s="170">
        <f>'Res-MF'!$BK$32</f>
        <v>634745.66952631518</v>
      </c>
      <c r="L119" s="170">
        <f>'Res-MF'!$BK$37</f>
        <v>752906.28205481486</v>
      </c>
      <c r="M119" s="170">
        <f>'Res-MF'!$BK$42</f>
        <v>852492.77617528697</v>
      </c>
    </row>
    <row r="120" spans="2:13" ht="60" x14ac:dyDescent="0.25">
      <c r="B120" s="39"/>
      <c r="C120" s="61" t="s">
        <v>202</v>
      </c>
      <c r="D120" s="61">
        <v>116</v>
      </c>
      <c r="E120" s="66" t="s">
        <v>470</v>
      </c>
      <c r="F120" s="61" t="s">
        <v>51</v>
      </c>
      <c r="G120" s="170">
        <f>'Res-MF'!$BQ$12</f>
        <v>0</v>
      </c>
      <c r="H120" s="170">
        <f>'Res-MF'!$BQ$17</f>
        <v>101.60693926897099</v>
      </c>
      <c r="I120" s="170">
        <f>'Res-MF'!$BQ$22</f>
        <v>65.323335487636058</v>
      </c>
      <c r="J120" s="170" t="str">
        <f>'Res-MF'!$BQ$27</f>
        <v>TBD</v>
      </c>
      <c r="K120" s="170">
        <f>'Res-MF'!$BQ$32</f>
        <v>616.1788361743304</v>
      </c>
      <c r="L120" s="170">
        <f>'Res-MF'!$BQ$37</f>
        <v>731.67642417377738</v>
      </c>
      <c r="M120" s="170">
        <f>'Res-MF'!$BQ$42</f>
        <v>826.18438714257979</v>
      </c>
    </row>
    <row r="121" spans="2:13" ht="75" customHeight="1" x14ac:dyDescent="0.25">
      <c r="B121" s="39"/>
      <c r="C121" s="61" t="s">
        <v>202</v>
      </c>
      <c r="D121" s="61">
        <v>117</v>
      </c>
      <c r="E121" s="66" t="s">
        <v>470</v>
      </c>
      <c r="F121" s="61" t="s">
        <v>54</v>
      </c>
      <c r="G121" s="170">
        <f>'Res-MF'!$BS$12</f>
        <v>0</v>
      </c>
      <c r="H121" s="170">
        <f>'Res-MF'!$BS$17</f>
        <v>69.093211611402239</v>
      </c>
      <c r="I121" s="170">
        <f>'Res-MF'!$BS$22</f>
        <v>44.093251454154348</v>
      </c>
      <c r="J121" s="170" t="str">
        <f>'Res-MF'!$BS$27</f>
        <v>TBD</v>
      </c>
      <c r="K121" s="170">
        <f>'Res-MF'!$BS$32</f>
        <v>468.68922113260243</v>
      </c>
      <c r="L121" s="170">
        <f>'Res-MF'!$BS$37</f>
        <v>555.93771785246338</v>
      </c>
      <c r="M121" s="170">
        <f>'Res-MF'!$BS$42</f>
        <v>629.47128978636806</v>
      </c>
    </row>
    <row r="122" spans="2:13" ht="75" customHeight="1" x14ac:dyDescent="0.25">
      <c r="B122" s="39"/>
      <c r="C122" s="61" t="s">
        <v>202</v>
      </c>
      <c r="D122" s="61">
        <v>118</v>
      </c>
      <c r="E122" s="66" t="s">
        <v>470</v>
      </c>
      <c r="F122" s="61" t="s">
        <v>55</v>
      </c>
      <c r="G122" s="170">
        <f>'Res-MF'!$BU$12</f>
        <v>0</v>
      </c>
      <c r="H122" s="170">
        <f>'Res-MF'!$BU$17</f>
        <v>598149.97712619719</v>
      </c>
      <c r="I122" s="170">
        <f>'Res-MF'!$BU$22</f>
        <v>340947.40560018428</v>
      </c>
      <c r="J122" s="170" t="str">
        <f>'Res-MF'!$BU$27</f>
        <v>TBD</v>
      </c>
      <c r="K122" s="170">
        <f>'Res-MF'!$BU$32</f>
        <v>1551310.4338619092</v>
      </c>
      <c r="L122" s="170">
        <f>'Res-MF'!$BU$37</f>
        <v>1842090.6469120176</v>
      </c>
      <c r="M122" s="170">
        <f>'Res-MF'!$BU$42</f>
        <v>2080026.7469534581</v>
      </c>
    </row>
    <row r="123" spans="2:13" ht="75" customHeight="1" x14ac:dyDescent="0.25">
      <c r="B123" s="39"/>
      <c r="C123" s="61" t="s">
        <v>202</v>
      </c>
      <c r="D123" s="61">
        <v>119</v>
      </c>
      <c r="E123" s="66" t="s">
        <v>470</v>
      </c>
      <c r="F123" s="61" t="s">
        <v>56</v>
      </c>
      <c r="G123" s="170">
        <f>'Res-MF'!$BW$12</f>
        <v>0</v>
      </c>
      <c r="H123" s="170">
        <f>'Res-MF'!$BW$17</f>
        <v>425788.4617741449</v>
      </c>
      <c r="I123" s="170">
        <f>'Res-MF'!$BW$22</f>
        <v>252537.11906196031</v>
      </c>
      <c r="J123" s="170" t="str">
        <f>'Res-MF'!$BW$27</f>
        <v>TBD</v>
      </c>
      <c r="K123" s="170">
        <f>'Res-MF'!$BW$32</f>
        <v>1179986.1278843244</v>
      </c>
      <c r="L123" s="170">
        <f>'Res-MF'!$BW$37</f>
        <v>1399645.5762232393</v>
      </c>
      <c r="M123" s="170">
        <f>'Res-MF'!$BW$42</f>
        <v>1584775.9163340956</v>
      </c>
    </row>
    <row r="124" spans="2:13" ht="75" customHeight="1" x14ac:dyDescent="0.25">
      <c r="B124" s="39"/>
      <c r="C124" s="61" t="s">
        <v>202</v>
      </c>
      <c r="D124" s="61">
        <v>120</v>
      </c>
      <c r="E124" s="66" t="s">
        <v>470</v>
      </c>
      <c r="F124" s="61" t="s">
        <v>57</v>
      </c>
      <c r="G124" s="170">
        <f>'Res-MF'!$BY$12</f>
        <v>0</v>
      </c>
      <c r="H124" s="170">
        <f>'Res-MF'!$BY$17</f>
        <v>14707.471477710105</v>
      </c>
      <c r="I124" s="170">
        <f>'Res-MF'!$BY$22</f>
        <v>5875.4163024679401</v>
      </c>
      <c r="J124" s="170" t="str">
        <f>'Res-MF'!$BY$27</f>
        <v>TBD</v>
      </c>
      <c r="K124" s="170">
        <f>'Res-MF'!$BY$32</f>
        <v>25107.183002099904</v>
      </c>
      <c r="L124" s="170">
        <f>'Res-MF'!$BY$37</f>
        <v>29813.315227644158</v>
      </c>
      <c r="M124" s="170">
        <f>'Res-MF'!$BY$42</f>
        <v>33664.191925916079</v>
      </c>
    </row>
    <row r="125" spans="2:13" ht="75" customHeight="1" x14ac:dyDescent="0.25">
      <c r="B125" s="39"/>
      <c r="C125" s="61" t="s">
        <v>202</v>
      </c>
      <c r="D125" s="61">
        <v>121</v>
      </c>
      <c r="E125" s="66" t="s">
        <v>470</v>
      </c>
      <c r="F125" s="61" t="s">
        <v>58</v>
      </c>
      <c r="G125" s="170">
        <f>'Res-MF'!$CA$12</f>
        <v>0</v>
      </c>
      <c r="H125" s="170">
        <f>'Res-MF'!$CA$17</f>
        <v>9927.5432474543213</v>
      </c>
      <c r="I125" s="170">
        <f>'Res-MF'!$CA$22</f>
        <v>4313.3324530510699</v>
      </c>
      <c r="J125" s="170" t="str">
        <f>'Res-MF'!$CA$27</f>
        <v>TBD</v>
      </c>
      <c r="K125" s="170">
        <f>'Res-MF'!$CA$32</f>
        <v>19097.484943086627</v>
      </c>
      <c r="L125" s="170">
        <f>'Res-MF'!$CA$37</f>
        <v>22652.563184601695</v>
      </c>
      <c r="M125" s="170">
        <f>'Res-MF'!$CA$42</f>
        <v>25648.805086369655</v>
      </c>
    </row>
    <row r="126" spans="2:13" ht="75" customHeight="1" x14ac:dyDescent="0.25">
      <c r="B126" s="39"/>
      <c r="C126" s="61" t="s">
        <v>202</v>
      </c>
      <c r="D126" s="61">
        <v>122</v>
      </c>
      <c r="E126" s="66" t="s">
        <v>470</v>
      </c>
      <c r="F126" s="61" t="s">
        <v>59</v>
      </c>
      <c r="G126" s="170">
        <f>'Res-MF'!$CG$12</f>
        <v>0</v>
      </c>
      <c r="H126" s="170">
        <f>'Res-MF'!$CG$17</f>
        <v>564.66781346507355</v>
      </c>
      <c r="I126" s="170">
        <f>'Res-MF'!$CG$22</f>
        <v>910.40753885260767</v>
      </c>
      <c r="J126" s="170" t="str">
        <f>'Res-MF'!$CG$27</f>
        <v>TBD</v>
      </c>
      <c r="K126" s="170">
        <f>'Res-MF'!$CG$32</f>
        <v>11091.219051137947</v>
      </c>
      <c r="L126" s="170">
        <f>'Res-MF'!$CG$37</f>
        <v>13170.175635127993</v>
      </c>
      <c r="M126" s="170">
        <f>'Res-MF'!$CG$42</f>
        <v>14871.318968566433</v>
      </c>
    </row>
    <row r="127" spans="2:13" ht="75" customHeight="1" x14ac:dyDescent="0.25">
      <c r="B127" s="39"/>
      <c r="C127" s="61" t="s">
        <v>202</v>
      </c>
      <c r="D127" s="61">
        <v>123</v>
      </c>
      <c r="E127" s="66" t="s">
        <v>470</v>
      </c>
      <c r="F127" s="61" t="s">
        <v>60</v>
      </c>
      <c r="G127" s="170">
        <f>'Res-MF'!$CI$12</f>
        <v>0</v>
      </c>
      <c r="H127" s="170">
        <f>'Res-MF'!$CI$17</f>
        <v>395.26746942555133</v>
      </c>
      <c r="I127" s="170">
        <f>'Res-MF'!$CI$22</f>
        <v>637.28527719682518</v>
      </c>
      <c r="J127" s="170" t="str">
        <f>'Res-MF'!$CI$27</f>
        <v>TBD</v>
      </c>
      <c r="K127" s="170">
        <f>'Res-MF'!$CI$32</f>
        <v>8436.4059803868422</v>
      </c>
      <c r="L127" s="170">
        <f>'Res-MF'!$CI$37</f>
        <v>10006.87892134434</v>
      </c>
      <c r="M127" s="170">
        <f>'Res-MF'!$CI$42</f>
        <v>11330.483216154622</v>
      </c>
    </row>
    <row r="128" spans="2:13" ht="75" customHeight="1" x14ac:dyDescent="0.25">
      <c r="B128" s="39"/>
      <c r="C128" s="61" t="s">
        <v>202</v>
      </c>
      <c r="D128" s="61">
        <v>124</v>
      </c>
      <c r="E128" s="66" t="s">
        <v>470</v>
      </c>
      <c r="F128" s="61" t="s">
        <v>61</v>
      </c>
      <c r="G128" s="170">
        <f>'Res-MF'!$CK$12</f>
        <v>0</v>
      </c>
      <c r="H128" s="170">
        <f>'Res-MF'!$CK$17</f>
        <v>3098623.2246579193</v>
      </c>
      <c r="I128" s="170">
        <f>'Res-MF'!$CK$22</f>
        <v>4257658.3054308537</v>
      </c>
      <c r="J128" s="170" t="str">
        <f>'Res-MF'!$CK$27</f>
        <v>TBD</v>
      </c>
      <c r="K128" s="170">
        <f>'Res-MF'!$CK$32</f>
        <v>27923587.80951437</v>
      </c>
      <c r="L128" s="170">
        <f>'Res-MF'!$CK$37</f>
        <v>33157631.644416317</v>
      </c>
      <c r="M128" s="170">
        <f>'Res-MF'!$CK$42</f>
        <v>37440481.445162237</v>
      </c>
    </row>
    <row r="129" spans="2:13" ht="75" customHeight="1" x14ac:dyDescent="0.25">
      <c r="B129" s="39"/>
      <c r="C129" s="61" t="s">
        <v>202</v>
      </c>
      <c r="D129" s="61">
        <v>125</v>
      </c>
      <c r="E129" s="66" t="s">
        <v>470</v>
      </c>
      <c r="F129" s="61" t="s">
        <v>62</v>
      </c>
      <c r="G129" s="170">
        <f>'Res-MF'!$CM$12</f>
        <v>0</v>
      </c>
      <c r="H129" s="170">
        <f>'Res-MF'!$CM$17</f>
        <v>2323967.4184934394</v>
      </c>
      <c r="I129" s="170">
        <f>'Res-MF'!$CM$22</f>
        <v>3499406.8912677318</v>
      </c>
      <c r="J129" s="170" t="str">
        <f>'Res-MF'!$CM$27</f>
        <v>TBD</v>
      </c>
      <c r="K129" s="170">
        <f>'Res-MF'!$CM$32</f>
        <v>21239750.30191784</v>
      </c>
      <c r="L129" s="170">
        <f>'Res-MF'!$CM$37</f>
        <v>25193620.372018307</v>
      </c>
      <c r="M129" s="170">
        <f>'Res-MF'!$CM$42</f>
        <v>28525966.494013723</v>
      </c>
    </row>
    <row r="130" spans="2:13" ht="75" customHeight="1" x14ac:dyDescent="0.25">
      <c r="B130" s="39"/>
      <c r="C130" s="61" t="s">
        <v>202</v>
      </c>
      <c r="D130" s="61">
        <v>126</v>
      </c>
      <c r="E130" s="66" t="s">
        <v>470</v>
      </c>
      <c r="F130" s="61" t="s">
        <v>63</v>
      </c>
      <c r="G130" s="170">
        <f>'Res-MF'!$CO$12</f>
        <v>0</v>
      </c>
      <c r="H130" s="170">
        <f>'Res-MF'!$CO$17</f>
        <v>71240.760032658975</v>
      </c>
      <c r="I130" s="170">
        <f>'Res-MF'!$CO$22</f>
        <v>70579.348081812335</v>
      </c>
      <c r="J130" s="170" t="str">
        <f>'Res-MF'!$CO$27</f>
        <v>TBD</v>
      </c>
      <c r="K130" s="170">
        <f>'Res-MF'!$CO$32</f>
        <v>451929.2940377983</v>
      </c>
      <c r="L130" s="170">
        <f>'Res-MF'!$CO$37</f>
        <v>536639.67409759492</v>
      </c>
      <c r="M130" s="170">
        <f>'Res-MF'!$CO$42</f>
        <v>605955.4546664895</v>
      </c>
    </row>
    <row r="131" spans="2:13" ht="75" customHeight="1" x14ac:dyDescent="0.25">
      <c r="B131" s="39"/>
      <c r="C131" s="61" t="s">
        <v>202</v>
      </c>
      <c r="D131" s="61">
        <v>127</v>
      </c>
      <c r="E131" s="66" t="s">
        <v>470</v>
      </c>
      <c r="F131" s="61" t="s">
        <v>64</v>
      </c>
      <c r="G131" s="170">
        <f>'Res-MF'!$CQ$12</f>
        <v>0</v>
      </c>
      <c r="H131" s="170">
        <f>'Res-MF'!$CQ$17</f>
        <v>53430.570024494235</v>
      </c>
      <c r="I131" s="170">
        <f>'Res-MF'!$CQ$22</f>
        <v>57533.170433170031</v>
      </c>
      <c r="J131" s="170" t="str">
        <f>'Res-MF'!$CQ$27</f>
        <v>TBD</v>
      </c>
      <c r="K131" s="170">
        <f>'Res-MF'!$CQ$32</f>
        <v>343754.72897555929</v>
      </c>
      <c r="L131" s="170">
        <f>'Res-MF'!$CQ$37</f>
        <v>407746.1373228305</v>
      </c>
      <c r="M131" s="170">
        <f>'Res-MF'!$CQ$42</f>
        <v>461678.49155465374</v>
      </c>
    </row>
    <row r="132" spans="2:13" ht="30" x14ac:dyDescent="0.25">
      <c r="B132" s="65" t="s">
        <v>438</v>
      </c>
      <c r="C132" s="61" t="s">
        <v>40</v>
      </c>
      <c r="D132" s="61">
        <v>128</v>
      </c>
      <c r="E132" s="66" t="s">
        <v>371</v>
      </c>
      <c r="F132" s="61" t="s">
        <v>458</v>
      </c>
      <c r="G132" s="170" t="str">
        <f>'Res-MF'!$CW$12</f>
        <v>N/A</v>
      </c>
      <c r="H132" s="170">
        <f>'Res-MF'!$CW$17</f>
        <v>981.16216663075272</v>
      </c>
      <c r="I132" s="170">
        <f>'Res-MF'!$CW$22</f>
        <v>81.381797092622065</v>
      </c>
      <c r="J132" s="170">
        <f>'Res-MF'!$CW$27</f>
        <v>378</v>
      </c>
      <c r="K132" s="170">
        <f>'Res-MF'!$CW$32</f>
        <v>398.1109234606073</v>
      </c>
      <c r="L132" s="170">
        <f>'Res-MF'!$CW$37</f>
        <v>375.58096529628705</v>
      </c>
      <c r="M132" s="170">
        <f>'Res-MF'!$CW$42</f>
        <v>390.8297198972358</v>
      </c>
    </row>
    <row r="133" spans="2:13" ht="30" x14ac:dyDescent="0.25">
      <c r="B133" s="65" t="s">
        <v>439</v>
      </c>
      <c r="C133" s="61" t="s">
        <v>220</v>
      </c>
      <c r="D133" s="61">
        <v>129</v>
      </c>
      <c r="E133" s="66" t="s">
        <v>471</v>
      </c>
      <c r="F133" s="61" t="s">
        <v>475</v>
      </c>
      <c r="G133" s="170">
        <f>'Res-MF'!$DC$12</f>
        <v>136253.85999999999</v>
      </c>
      <c r="H133" s="170">
        <f>'Res-MF'!$DC$17</f>
        <v>8.63729632359132</v>
      </c>
      <c r="I133" s="170">
        <f>'Res-MF'!$DC$22</f>
        <v>17.020754999999998</v>
      </c>
      <c r="J133" s="170">
        <f>'Res-MF'!$DC$27</f>
        <v>149025.34</v>
      </c>
      <c r="K133" s="170">
        <f>'Res-MF'!$DC$32</f>
        <v>33.614857866920495</v>
      </c>
      <c r="L133" s="170">
        <f>'Res-MF'!$DC$37</f>
        <v>33.466640238006981</v>
      </c>
      <c r="M133" s="170">
        <f>'Res-MF'!$DC$42</f>
        <v>33.687867676400771</v>
      </c>
    </row>
    <row r="134" spans="2:13" ht="30" x14ac:dyDescent="0.25">
      <c r="B134" s="39"/>
      <c r="C134" s="61" t="s">
        <v>220</v>
      </c>
      <c r="D134" s="61">
        <v>130</v>
      </c>
      <c r="E134" s="66" t="s">
        <v>471</v>
      </c>
      <c r="F134" s="61" t="s">
        <v>474</v>
      </c>
      <c r="G134" s="170">
        <f>'Res-MF'!$DE$12</f>
        <v>4820319</v>
      </c>
      <c r="H134" s="170">
        <f>'Res-MF'!$DE$17</f>
        <v>61331.740424822558</v>
      </c>
      <c r="I134" s="170">
        <f>'Res-MF'!$DE$22</f>
        <v>239807.11962857141</v>
      </c>
      <c r="J134" s="170">
        <f>'Res-MF'!$DE$27</f>
        <v>5272141</v>
      </c>
      <c r="K134" s="170">
        <f>'Res-MF'!$DE$32</f>
        <v>250429.16517178051</v>
      </c>
      <c r="L134" s="170">
        <f>'Res-MF'!$DE$37</f>
        <v>249324.95054425043</v>
      </c>
      <c r="M134" s="170">
        <f>'Res-MF'!$DE$42</f>
        <v>250973.08495548437</v>
      </c>
    </row>
    <row r="135" spans="2:13" ht="30" x14ac:dyDescent="0.25">
      <c r="B135" s="39"/>
      <c r="C135" s="61" t="s">
        <v>220</v>
      </c>
      <c r="D135" s="61">
        <v>131</v>
      </c>
      <c r="E135" s="66" t="s">
        <v>471</v>
      </c>
      <c r="F135" s="61" t="s">
        <v>476</v>
      </c>
      <c r="G135" s="170">
        <f>'Res-MF'!$DG$12</f>
        <v>0</v>
      </c>
      <c r="H135" s="170">
        <f>'Res-MF'!$DG$17</f>
        <v>1607.9164533779553</v>
      </c>
      <c r="I135" s="170">
        <f>'Res-MF'!$DG$22</f>
        <v>7077.9919885714289</v>
      </c>
      <c r="J135" s="170" t="str">
        <f>'Res-MF'!$DG$27</f>
        <v>N/A</v>
      </c>
      <c r="K135" s="170">
        <f>'Res-MF'!$DG$32</f>
        <v>7078.7731672743557</v>
      </c>
      <c r="L135" s="170">
        <f>'Res-MF'!$DG$37</f>
        <v>7047.5608091214735</v>
      </c>
      <c r="M135" s="170">
        <f>'Res-MF'!$DG$42</f>
        <v>7094.1479127173552</v>
      </c>
    </row>
    <row r="136" spans="2:13" ht="30" x14ac:dyDescent="0.25">
      <c r="B136" s="39"/>
      <c r="C136" s="61" t="s">
        <v>228</v>
      </c>
      <c r="D136" s="61">
        <v>132</v>
      </c>
      <c r="E136" s="66" t="s">
        <v>472</v>
      </c>
      <c r="F136" s="61" t="s">
        <v>475</v>
      </c>
      <c r="G136" s="170">
        <f>'Res-MF'!$DM$12</f>
        <v>20495.580000000002</v>
      </c>
      <c r="H136" s="170">
        <f>'Res-MF'!$DM$17</f>
        <v>99.544840129389968</v>
      </c>
      <c r="I136" s="170">
        <f>'Res-MF'!$DM$22</f>
        <v>119.14528499999999</v>
      </c>
      <c r="J136" s="170">
        <f>'Res-MF'!$DM$27</f>
        <v>22152.42</v>
      </c>
      <c r="K136" s="170">
        <f>'Res-MF'!$DM$32</f>
        <v>311.35762099235103</v>
      </c>
      <c r="L136" s="170">
        <f>'Res-MF'!$DM$37</f>
        <v>309.98475520453957</v>
      </c>
      <c r="M136" s="170">
        <f>'Res-MF'!$DM$42</f>
        <v>312.03387435266211</v>
      </c>
    </row>
    <row r="137" spans="2:13" ht="30" x14ac:dyDescent="0.25">
      <c r="B137" s="39"/>
      <c r="C137" s="61" t="s">
        <v>228</v>
      </c>
      <c r="D137" s="61">
        <v>133</v>
      </c>
      <c r="E137" s="66" t="s">
        <v>472</v>
      </c>
      <c r="F137" s="61" t="s">
        <v>474</v>
      </c>
      <c r="G137" s="170">
        <f>'Res-MF'!$DO$12</f>
        <v>725082</v>
      </c>
      <c r="H137" s="170">
        <f>'Res-MF'!$DO$17</f>
        <v>706848.30839607993</v>
      </c>
      <c r="I137" s="170">
        <f>'Res-MF'!$DO$22</f>
        <v>1678649.8373999998</v>
      </c>
      <c r="J137" s="170">
        <f>'Res-MF'!$DO$27</f>
        <v>783697</v>
      </c>
      <c r="K137" s="170">
        <f>'Res-MF'!$DO$32</f>
        <v>2319600.142403617</v>
      </c>
      <c r="L137" s="170">
        <f>'Res-MF'!$DO$37</f>
        <v>2309372.3544161194</v>
      </c>
      <c r="M137" s="170">
        <f>'Res-MF'!$DO$42</f>
        <v>2324638.199400174</v>
      </c>
    </row>
    <row r="138" spans="2:13" ht="30" x14ac:dyDescent="0.25">
      <c r="B138" s="39"/>
      <c r="C138" s="61" t="s">
        <v>228</v>
      </c>
      <c r="D138" s="61">
        <v>134</v>
      </c>
      <c r="E138" s="66" t="s">
        <v>472</v>
      </c>
      <c r="F138" s="61" t="s">
        <v>476</v>
      </c>
      <c r="G138" s="170">
        <f>'Res-MF'!$DQ$12</f>
        <v>0</v>
      </c>
      <c r="H138" s="170">
        <f>'Res-MF'!$DQ$17</f>
        <v>18531.237125180935</v>
      </c>
      <c r="I138" s="170">
        <f>'Res-MF'!$DQ$22</f>
        <v>49545.943920000005</v>
      </c>
      <c r="J138" s="170" t="str">
        <f>'Res-MF'!$DQ$27</f>
        <v>TBD</v>
      </c>
      <c r="K138" s="170">
        <f>'Res-MF'!$DQ$32</f>
        <v>65567.136461878719</v>
      </c>
      <c r="L138" s="170">
        <f>'Res-MF'!$DQ$37</f>
        <v>65278.031994487632</v>
      </c>
      <c r="M138" s="170">
        <f>'Res-MF'!$DQ$42</f>
        <v>65709.545041544508</v>
      </c>
    </row>
    <row r="139" spans="2:13" x14ac:dyDescent="0.25">
      <c r="B139" s="39"/>
      <c r="C139" s="61" t="s">
        <v>236</v>
      </c>
      <c r="D139" s="61">
        <v>135</v>
      </c>
      <c r="E139" s="66" t="s">
        <v>473</v>
      </c>
      <c r="F139" s="61" t="s">
        <v>477</v>
      </c>
      <c r="G139" s="170">
        <f>'Res-MF'!$DW$12</f>
        <v>0.11677999999999999</v>
      </c>
      <c r="H139" s="170">
        <f>'Res-MF'!$DW$17</f>
        <v>5.4196699916503885E-4</v>
      </c>
      <c r="I139" s="170">
        <f>'Res-MF'!$DW$22</f>
        <v>6.357490530085753E-4</v>
      </c>
      <c r="J139" s="170">
        <f>'Res-MF'!$DW$27</f>
        <v>0.12623000000000001</v>
      </c>
      <c r="K139" s="170">
        <f>'Res-MF'!$DW$32</f>
        <v>1.6781043516724302E-3</v>
      </c>
      <c r="L139" s="170">
        <f>'Res-MF'!$DW$37</f>
        <v>1.6707051043199934E-3</v>
      </c>
      <c r="M139" s="170">
        <f>'Res-MF'!$DW$42</f>
        <v>1.6817491113643695E-3</v>
      </c>
    </row>
    <row r="140" spans="2:13" x14ac:dyDescent="0.25">
      <c r="B140" s="39"/>
      <c r="C140" s="61" t="s">
        <v>236</v>
      </c>
      <c r="D140" s="61">
        <v>136</v>
      </c>
      <c r="E140" s="66" t="s">
        <v>473</v>
      </c>
      <c r="F140" s="61" t="s">
        <v>478</v>
      </c>
      <c r="G140" s="170">
        <f>'Res-MF'!$DY$12</f>
        <v>4.13</v>
      </c>
      <c r="H140" s="170">
        <f>'Res-MF'!$DY$17</f>
        <v>3.8484009424131167</v>
      </c>
      <c r="I140" s="170">
        <f>'Res-MF'!$DY$22</f>
        <v>8.957131996117587</v>
      </c>
      <c r="J140" s="170">
        <f>'Res-MF'!$DY$27</f>
        <v>4.47</v>
      </c>
      <c r="K140" s="170">
        <f>'Res-MF'!$DY$32</f>
        <v>12.501801242896585</v>
      </c>
      <c r="L140" s="170">
        <f>'Res-MF'!$DY$37</f>
        <v>12.446677184988189</v>
      </c>
      <c r="M140" s="170">
        <f>'Res-MF'!$DY$42</f>
        <v>12.528954538014112</v>
      </c>
    </row>
    <row r="141" spans="2:13" x14ac:dyDescent="0.25">
      <c r="B141" s="39"/>
      <c r="C141" s="61" t="s">
        <v>236</v>
      </c>
      <c r="D141" s="61">
        <v>137</v>
      </c>
      <c r="E141" s="66" t="s">
        <v>473</v>
      </c>
      <c r="F141" s="61" t="s">
        <v>479</v>
      </c>
      <c r="G141" s="170">
        <f>'Res-MF'!$EA$12</f>
        <v>0</v>
      </c>
      <c r="H141" s="170">
        <f>'Res-MF'!$EA$17</f>
        <v>0.10089241152525441</v>
      </c>
      <c r="I141" s="170">
        <f>'Res-MF'!$EA$22</f>
        <v>0.26437292023394787</v>
      </c>
      <c r="J141" s="170" t="str">
        <f>'Res-MF'!$EA$27</f>
        <v>TBD</v>
      </c>
      <c r="K141" s="170">
        <f>'Res-MF'!$EA$32</f>
        <v>0.35338302198192145</v>
      </c>
      <c r="L141" s="170">
        <f>'Res-MF'!$EA$37</f>
        <v>0.35182485403578068</v>
      </c>
      <c r="M141" s="170">
        <f>'Res-MF'!$EA$42</f>
        <v>0.35415055243931304</v>
      </c>
    </row>
    <row r="142" spans="2:13" ht="47.25" customHeight="1" x14ac:dyDescent="0.25">
      <c r="B142" s="70" t="s">
        <v>443</v>
      </c>
      <c r="C142" s="61" t="s">
        <v>249</v>
      </c>
      <c r="D142" s="61">
        <v>138</v>
      </c>
      <c r="E142" s="66" t="s">
        <v>480</v>
      </c>
      <c r="F142" s="61" t="s">
        <v>460</v>
      </c>
      <c r="G142" s="174">
        <f>'Res-MF'!$EH$12</f>
        <v>0.4</v>
      </c>
      <c r="H142" s="174">
        <f>'Res-MF'!$EH$17</f>
        <v>0.56263938305442496</v>
      </c>
      <c r="I142" s="174">
        <f>'Res-MF'!$EH$22</f>
        <v>0.122027993744036</v>
      </c>
      <c r="J142" s="174">
        <f>'Res-MF'!$EH$27</f>
        <v>0.6</v>
      </c>
      <c r="K142" s="174">
        <f>'Res-MF'!$EH$32</f>
        <v>7.8569117715025193E-3</v>
      </c>
      <c r="L142" s="174">
        <f>'Res-MF'!$EH$37</f>
        <v>8.5347629831615604E-3</v>
      </c>
      <c r="M142" s="174">
        <f>'Res-MF'!$EH$42</f>
        <v>9.0585571012617282E-3</v>
      </c>
    </row>
    <row r="143" spans="2:13" ht="45" x14ac:dyDescent="0.25">
      <c r="B143" s="39"/>
      <c r="C143" s="61" t="s">
        <v>244</v>
      </c>
      <c r="D143" s="61">
        <v>139</v>
      </c>
      <c r="E143" s="66" t="s">
        <v>481</v>
      </c>
      <c r="F143" s="61" t="s">
        <v>460</v>
      </c>
      <c r="G143" s="174">
        <f>'Res-MF'!$EJ$12</f>
        <v>0</v>
      </c>
      <c r="H143" s="174">
        <f>'Res-MF'!$EJ$17</f>
        <v>1.7133556000000001E-2</v>
      </c>
      <c r="I143" s="174">
        <f>'Res-MF'!$EJ$22</f>
        <v>4.2735042735042739E-3</v>
      </c>
      <c r="J143" s="174">
        <f>'Res-MF'!$EJ$27</f>
        <v>0</v>
      </c>
      <c r="K143" s="174">
        <f>'Res-MF'!$EJ$32</f>
        <v>4.6217128067661878E-5</v>
      </c>
      <c r="L143" s="174">
        <f>'Res-MF'!$EJ$37</f>
        <v>6.470397929472663E-5</v>
      </c>
      <c r="M143" s="174">
        <f>'Res-MF'!$EJ$42</f>
        <v>8.3190830521791376E-5</v>
      </c>
    </row>
    <row r="144" spans="2:13" ht="30" x14ac:dyDescent="0.25">
      <c r="B144" s="39"/>
      <c r="C144" s="61" t="s">
        <v>254</v>
      </c>
      <c r="D144" s="61">
        <v>140</v>
      </c>
      <c r="E144" s="66" t="s">
        <v>482</v>
      </c>
      <c r="F144" s="61" t="s">
        <v>460</v>
      </c>
      <c r="G144" s="174">
        <f>'Res-MF'!$EP$12</f>
        <v>0.3</v>
      </c>
      <c r="H144" s="174">
        <f>'Res-MF'!$EP$17</f>
        <v>4.0512141517922168E-3</v>
      </c>
      <c r="I144" s="174">
        <f>'Res-MF'!$EP$22</f>
        <v>1.0320448814200066E-3</v>
      </c>
      <c r="J144" s="174">
        <f>'Res-MF'!$EP$27</f>
        <v>0.4</v>
      </c>
      <c r="K144" s="174">
        <f>'Res-MF'!$EP$32</f>
        <v>4.9829045812021478E-3</v>
      </c>
      <c r="L144" s="174">
        <f>'Res-MF'!$EP$37</f>
        <v>5.2320498102622548E-3</v>
      </c>
      <c r="M144" s="174">
        <f>'Res-MF'!$EP$42</f>
        <v>5.5144144031970431E-3</v>
      </c>
    </row>
    <row r="145" spans="2:13" ht="30" x14ac:dyDescent="0.25">
      <c r="B145" s="39"/>
      <c r="C145" s="61" t="s">
        <v>259</v>
      </c>
      <c r="D145" s="61">
        <v>141</v>
      </c>
      <c r="E145" s="66" t="s">
        <v>153</v>
      </c>
      <c r="F145" s="61" t="s">
        <v>460</v>
      </c>
      <c r="G145" s="174">
        <f>'Res-MF'!$EW$12</f>
        <v>0</v>
      </c>
      <c r="H145" s="174">
        <f>'Res-MF'!$EW$17</f>
        <v>1.5172051059009163E-4</v>
      </c>
      <c r="I145" s="174">
        <f>'Res-MF'!$EW$22</f>
        <v>4.0442440296847515E-5</v>
      </c>
      <c r="J145" s="174">
        <f>'Res-MF'!$EW$27</f>
        <v>0</v>
      </c>
      <c r="K145" s="174">
        <f>'Res-MF'!$EW$32</f>
        <v>4.9457777895011031E-5</v>
      </c>
      <c r="L145" s="174">
        <f>'Res-MF'!$EW$37</f>
        <v>6.5943703860014708E-5</v>
      </c>
      <c r="M145" s="174">
        <f>'Res-MF'!$EW$42</f>
        <v>9.0672592807520224E-5</v>
      </c>
    </row>
    <row r="146" spans="2:13" ht="30" x14ac:dyDescent="0.25">
      <c r="B146" s="39"/>
      <c r="C146" s="61" t="s">
        <v>483</v>
      </c>
      <c r="D146" s="61">
        <v>142</v>
      </c>
      <c r="E146" s="66" t="s">
        <v>484</v>
      </c>
      <c r="F146" s="61" t="s">
        <v>460</v>
      </c>
      <c r="G146" s="174">
        <f>'Res-MF'!$FD$12</f>
        <v>0</v>
      </c>
      <c r="H146" s="174">
        <f>'Res-MF'!$FD$17</f>
        <v>3.5029615948028787E-2</v>
      </c>
      <c r="I146" s="174">
        <f>'Res-MF'!$FD$22</f>
        <v>6.3690210814597798E-3</v>
      </c>
      <c r="J146" s="174">
        <f>'Res-MF'!$FD$27</f>
        <v>0</v>
      </c>
      <c r="K146" s="174">
        <f>'Res-MF'!$FD$32</f>
        <v>5.3617482158782815E-5</v>
      </c>
      <c r="L146" s="174">
        <f>'Res-MF'!$FD$37</f>
        <v>7.1489976211710419E-5</v>
      </c>
      <c r="M146" s="174">
        <f>'Res-MF'!$FD$42</f>
        <v>9.8298717291101827E-5</v>
      </c>
    </row>
    <row r="147" spans="2:13" ht="45.75" customHeight="1" x14ac:dyDescent="0.25">
      <c r="B147" s="70" t="s">
        <v>487</v>
      </c>
      <c r="C147" s="61" t="s">
        <v>266</v>
      </c>
      <c r="D147" s="61">
        <v>143</v>
      </c>
      <c r="E147" s="66" t="s">
        <v>485</v>
      </c>
      <c r="F147" s="61" t="s">
        <v>460</v>
      </c>
      <c r="G147" s="174">
        <f>'Res-MF'!$FK$12</f>
        <v>1.9E-3</v>
      </c>
      <c r="H147" s="174" t="str">
        <f>'Res-MF'!$FK$17</f>
        <v>N/A</v>
      </c>
      <c r="I147" s="174" t="str">
        <f>'Res-MF'!$FK$22</f>
        <v>N/A</v>
      </c>
      <c r="J147" s="174">
        <f>'Res-MF'!$FK$27</f>
        <v>2.8E-3</v>
      </c>
      <c r="K147" s="174" t="str">
        <f>'Res-MF'!$FK$32</f>
        <v>N/A</v>
      </c>
      <c r="L147" s="174" t="str">
        <f>'Res-MF'!$FK$37</f>
        <v>N/A</v>
      </c>
      <c r="M147" s="174" t="str">
        <f>'Res-MF'!$FK$42</f>
        <v>N/A</v>
      </c>
    </row>
    <row r="148" spans="2:13" ht="30" x14ac:dyDescent="0.25">
      <c r="B148" s="67"/>
      <c r="C148" s="62" t="s">
        <v>271</v>
      </c>
      <c r="D148" s="61">
        <v>144</v>
      </c>
      <c r="E148" s="68" t="s">
        <v>486</v>
      </c>
      <c r="F148" s="62" t="s">
        <v>460</v>
      </c>
      <c r="G148" s="174">
        <f>'Res-MF'!$FR$12</f>
        <v>0.71</v>
      </c>
      <c r="H148" s="174" t="str">
        <f>'Res-MF'!$FR$17</f>
        <v>N/A</v>
      </c>
      <c r="I148" s="174" t="str">
        <f>'Res-MF'!$FR$22</f>
        <v>N/A</v>
      </c>
      <c r="J148" s="174">
        <f>'Res-MF'!$FR$27</f>
        <v>0.56000000000000005</v>
      </c>
      <c r="K148" s="174" t="str">
        <f>'Res-MF'!$FR$32</f>
        <v>N/A</v>
      </c>
      <c r="L148" s="174" t="str">
        <f>'Res-MF'!$FR$37</f>
        <v>N/A</v>
      </c>
      <c r="M148" s="174" t="str">
        <f>'Res-MF'!$FR$42</f>
        <v>N/A</v>
      </c>
    </row>
    <row r="149" spans="2:13" ht="30" x14ac:dyDescent="0.25">
      <c r="B149" s="39" t="s">
        <v>94</v>
      </c>
      <c r="C149" s="61" t="s">
        <v>92</v>
      </c>
      <c r="D149" s="61">
        <v>145</v>
      </c>
      <c r="E149" s="66" t="s">
        <v>444</v>
      </c>
      <c r="F149" s="61" t="s">
        <v>452</v>
      </c>
      <c r="G149" s="179">
        <f>'Res-MF'!$FY$12</f>
        <v>6</v>
      </c>
      <c r="H149" s="179">
        <f>'Res-MF'!$FY$17</f>
        <v>1182.2059849443938</v>
      </c>
      <c r="I149" s="179">
        <f>'Res-MF'!$FY$22</f>
        <v>1506.5344108839711</v>
      </c>
      <c r="J149" s="179">
        <f>'Res-MF'!$FY$27</f>
        <v>4</v>
      </c>
      <c r="K149" s="179">
        <f>'Res-MF'!$FY$32</f>
        <v>295.4912492040292</v>
      </c>
      <c r="L149" s="179">
        <f>'Res-MF'!$FY$37</f>
        <v>222.72471823309533</v>
      </c>
      <c r="M149" s="179">
        <f>'Res-MF'!$FY$42</f>
        <v>170.19407545503967</v>
      </c>
    </row>
    <row r="150" spans="2:13" ht="30" x14ac:dyDescent="0.25">
      <c r="B150" s="39"/>
      <c r="C150" s="61" t="s">
        <v>92</v>
      </c>
      <c r="D150" s="61">
        <v>146</v>
      </c>
      <c r="E150" s="66" t="s">
        <v>444</v>
      </c>
      <c r="F150" s="61" t="s">
        <v>453</v>
      </c>
      <c r="G150" s="179">
        <f>'Res-MF'!$GA$12</f>
        <v>7</v>
      </c>
      <c r="H150" s="179">
        <f>'Res-MF'!$GA$17</f>
        <v>1688.8656927777049</v>
      </c>
      <c r="I150" s="179">
        <f>'Res-MF'!$GA$22</f>
        <v>2152.1920155485313</v>
      </c>
      <c r="J150" s="179">
        <f>'Res-MF'!$GA$27</f>
        <v>5</v>
      </c>
      <c r="K150" s="179">
        <f>'Res-MF'!$GA$32</f>
        <v>388.47800594655587</v>
      </c>
      <c r="L150" s="179">
        <f>'Res-MF'!$GA$37</f>
        <v>293.13072342242282</v>
      </c>
      <c r="M150" s="179">
        <f>'Res-MF'!$GA$42</f>
        <v>223.3806214940179</v>
      </c>
    </row>
    <row r="151" spans="2:13" ht="30" x14ac:dyDescent="0.25">
      <c r="B151" s="39"/>
      <c r="C151" s="61" t="s">
        <v>92</v>
      </c>
      <c r="D151" s="61">
        <v>147</v>
      </c>
      <c r="E151" s="66" t="s">
        <v>444</v>
      </c>
      <c r="F151" s="61" t="s">
        <v>450</v>
      </c>
      <c r="G151" s="179">
        <f>'Res-MF'!$GC$12</f>
        <v>0.16</v>
      </c>
      <c r="H151" s="179">
        <f>'Res-MF'!$GC$17</f>
        <v>0.1783811286565645</v>
      </c>
      <c r="I151" s="179">
        <f>'Res-MF'!$GC$22</f>
        <v>0.12493172616462046</v>
      </c>
      <c r="J151" s="179">
        <f>'Res-MF'!$GC$27</f>
        <v>0.1</v>
      </c>
      <c r="K151" s="179">
        <f>'Res-MF'!$GC$32</f>
        <v>3.9663496606311036E-2</v>
      </c>
      <c r="L151" s="179">
        <f>'Res-MF'!$GC$37</f>
        <v>2.9896117500177819E-2</v>
      </c>
      <c r="M151" s="179">
        <f>'Res-MF'!$GC$42</f>
        <v>2.2844981541692469E-2</v>
      </c>
    </row>
    <row r="152" spans="2:13" ht="30" x14ac:dyDescent="0.25">
      <c r="B152" s="39"/>
      <c r="C152" s="61" t="s">
        <v>92</v>
      </c>
      <c r="D152" s="61">
        <v>148</v>
      </c>
      <c r="E152" s="66" t="s">
        <v>444</v>
      </c>
      <c r="F152" s="61" t="s">
        <v>451</v>
      </c>
      <c r="G152" s="179">
        <f>'Res-MF'!$GE$12</f>
        <v>0.21</v>
      </c>
      <c r="H152" s="179">
        <f>'Res-MF'!$GE$17</f>
        <v>0.23784150487541927</v>
      </c>
      <c r="I152" s="179">
        <f>'Res-MF'!$GE$22</f>
        <v>0.15275581920313963</v>
      </c>
      <c r="J152" s="179">
        <f>'Res-MF'!$GE$27</f>
        <v>0.13</v>
      </c>
      <c r="K152" s="179">
        <f>'Res-MF'!$GE$32</f>
        <v>5.2145016517387947E-2</v>
      </c>
      <c r="L152" s="179">
        <f>'Res-MF'!$GE$37</f>
        <v>3.9346645580564131E-2</v>
      </c>
      <c r="M152" s="179">
        <f>'Res-MF'!$GE$42</f>
        <v>2.9984158738541052E-2</v>
      </c>
    </row>
    <row r="153" spans="2:13" ht="30" x14ac:dyDescent="0.25">
      <c r="B153" s="39"/>
      <c r="C153" s="61" t="s">
        <v>92</v>
      </c>
      <c r="D153" s="61">
        <v>149</v>
      </c>
      <c r="E153" s="66" t="s">
        <v>444</v>
      </c>
      <c r="F153" s="61" t="s">
        <v>464</v>
      </c>
      <c r="G153" s="179">
        <f>'Res-MF'!$GG$12</f>
        <v>0</v>
      </c>
      <c r="H153" s="179">
        <f>'Res-MF'!$GG$17</f>
        <v>6.8041004596148911</v>
      </c>
      <c r="I153" s="179">
        <f>'Res-MF'!$GG$22</f>
        <v>4.2461768320424964</v>
      </c>
      <c r="J153" s="179" t="str">
        <f>'Res-MF'!$GG$27</f>
        <v>TBD</v>
      </c>
      <c r="K153" s="179">
        <f>'Res-MF'!$GG$32</f>
        <v>1.4031946084715174</v>
      </c>
      <c r="L153" s="179">
        <f>'Res-MF'!$GG$37</f>
        <v>1.057649336993314</v>
      </c>
      <c r="M153" s="179">
        <f>'Res-MF'!$GG$42</f>
        <v>0.80819790675147729</v>
      </c>
    </row>
    <row r="154" spans="2:13" ht="30" x14ac:dyDescent="0.25">
      <c r="B154" s="39"/>
      <c r="C154" s="61" t="s">
        <v>92</v>
      </c>
      <c r="D154" s="61">
        <v>150</v>
      </c>
      <c r="E154" s="66" t="s">
        <v>444</v>
      </c>
      <c r="F154" s="61" t="s">
        <v>465</v>
      </c>
      <c r="G154" s="179">
        <f>'Res-MF'!$GI$12</f>
        <v>0</v>
      </c>
      <c r="H154" s="179">
        <f>'Res-MF'!$GI$17</f>
        <v>9.0721339461531851</v>
      </c>
      <c r="I154" s="179">
        <f>'Res-MF'!$GI$22</f>
        <v>5.1754696909456746</v>
      </c>
      <c r="J154" s="179" t="str">
        <f>'Res-MF'!$GI$27</f>
        <v>TBD</v>
      </c>
      <c r="K154" s="179">
        <f>'Res-MF'!$GI$32</f>
        <v>1.8447593454031139</v>
      </c>
      <c r="L154" s="179">
        <f>'Res-MF'!$GI$37</f>
        <v>1.3919852171751024</v>
      </c>
      <c r="M154" s="179">
        <f>'Res-MF'!$GI$42</f>
        <v>1.060764014361977</v>
      </c>
    </row>
    <row r="155" spans="2:13" ht="30" x14ac:dyDescent="0.25">
      <c r="B155" s="39"/>
      <c r="C155" s="61" t="s">
        <v>92</v>
      </c>
      <c r="D155" s="61">
        <v>151</v>
      </c>
      <c r="E155" s="66" t="s">
        <v>435</v>
      </c>
      <c r="F155" s="61" t="s">
        <v>456</v>
      </c>
      <c r="G155" s="179">
        <f>'Res-MF'!$GO$12</f>
        <v>7</v>
      </c>
      <c r="H155" s="179">
        <f>'Res-MF'!$GO$17</f>
        <v>1105.2218996632632</v>
      </c>
      <c r="I155" s="179">
        <f>'Res-MF'!$GO$22</f>
        <v>2054.6232737852019</v>
      </c>
      <c r="J155" s="179">
        <f>'Res-MF'!$GO$27</f>
        <v>5</v>
      </c>
      <c r="K155" s="179">
        <f>'Res-MF'!$GO$32</f>
        <v>730.72205533363092</v>
      </c>
      <c r="L155" s="179">
        <f>'Res-MF'!$GO$37</f>
        <v>614.89875675768678</v>
      </c>
      <c r="M155" s="179">
        <f>'Res-MF'!$GO$42</f>
        <v>519.04347192531975</v>
      </c>
    </row>
    <row r="156" spans="2:13" ht="30" x14ac:dyDescent="0.25">
      <c r="B156" s="39"/>
      <c r="C156" s="61" t="s">
        <v>92</v>
      </c>
      <c r="D156" s="61">
        <v>152</v>
      </c>
      <c r="E156" s="66" t="s">
        <v>435</v>
      </c>
      <c r="F156" s="61" t="s">
        <v>457</v>
      </c>
      <c r="G156" s="179">
        <f>'Res-MF'!$GQ$12</f>
        <v>10</v>
      </c>
      <c r="H156" s="179">
        <f>'Res-MF'!$GQ$17</f>
        <v>1578.8884280903753</v>
      </c>
      <c r="I156" s="179">
        <f>'Res-MF'!$GQ$22</f>
        <v>2935.1761054074327</v>
      </c>
      <c r="J156" s="179">
        <f>'Res-MF'!$GQ$27</f>
        <v>6</v>
      </c>
      <c r="K156" s="179">
        <f>'Res-MF'!$GQ$32</f>
        <v>960.66955526379445</v>
      </c>
      <c r="L156" s="179">
        <f>'Res-MF'!$GQ$37</f>
        <v>809.27576799666531</v>
      </c>
      <c r="M156" s="179">
        <f>'Res-MF'!$GQ$42</f>
        <v>681.2472938972536</v>
      </c>
    </row>
    <row r="157" spans="2:13" ht="30" x14ac:dyDescent="0.25">
      <c r="B157" s="39"/>
      <c r="C157" s="61" t="s">
        <v>92</v>
      </c>
      <c r="D157" s="61">
        <v>153</v>
      </c>
      <c r="E157" s="66" t="s">
        <v>435</v>
      </c>
      <c r="F157" s="61" t="s">
        <v>454</v>
      </c>
      <c r="G157" s="179">
        <f>'Res-MF'!$GS$12</f>
        <v>0.21</v>
      </c>
      <c r="H157" s="179">
        <f>'Res-MF'!$GS$17</f>
        <v>0.16676512586523431</v>
      </c>
      <c r="I157" s="179">
        <f>'Res-MF'!$GS$22</f>
        <v>0.17038285375863094</v>
      </c>
      <c r="J157" s="179">
        <f>'Res-MF'!$GS$27</f>
        <v>0.13</v>
      </c>
      <c r="K157" s="179">
        <f>'Res-MF'!$GS$32</f>
        <v>9.8084095011118505E-2</v>
      </c>
      <c r="L157" s="179">
        <f>'Res-MF'!$GS$37</f>
        <v>8.2537248800117535E-2</v>
      </c>
      <c r="M157" s="179">
        <f>'Res-MF'!$GS$42</f>
        <v>6.9670689204468339E-2</v>
      </c>
    </row>
    <row r="158" spans="2:13" ht="30" x14ac:dyDescent="0.25">
      <c r="B158" s="39"/>
      <c r="C158" s="61" t="s">
        <v>92</v>
      </c>
      <c r="D158" s="61">
        <v>154</v>
      </c>
      <c r="E158" s="66" t="s">
        <v>435</v>
      </c>
      <c r="F158" s="61" t="s">
        <v>455</v>
      </c>
      <c r="G158" s="179">
        <f>'Res-MF'!$GU$12</f>
        <v>0.27</v>
      </c>
      <c r="H158" s="179">
        <f>'Res-MF'!$GU$17</f>
        <v>0.22235350115364572</v>
      </c>
      <c r="I158" s="179">
        <f>'Res-MF'!$GU$22</f>
        <v>0.20832956690098955</v>
      </c>
      <c r="J158" s="179">
        <f>'Res-MF'!$GU$27</f>
        <v>0.17</v>
      </c>
      <c r="K158" s="179">
        <f>'Res-MF'!$GU$32</f>
        <v>0.12894971931531665</v>
      </c>
      <c r="L158" s="179">
        <f>'Res-MF'!$GU$37</f>
        <v>0.10862828177316838</v>
      </c>
      <c r="M158" s="179">
        <f>'Res-MF'!$GU$42</f>
        <v>9.1443146965028033E-2</v>
      </c>
    </row>
    <row r="159" spans="2:13" ht="30" x14ac:dyDescent="0.25">
      <c r="B159" s="39"/>
      <c r="C159" s="61" t="s">
        <v>92</v>
      </c>
      <c r="D159" s="61">
        <v>155</v>
      </c>
      <c r="E159" s="66" t="s">
        <v>435</v>
      </c>
      <c r="F159" s="61" t="s">
        <v>466</v>
      </c>
      <c r="G159" s="179">
        <f>'Res-MF'!$GW$12</f>
        <v>0</v>
      </c>
      <c r="H159" s="179">
        <f>'Res-MF'!$GW$17</f>
        <v>6.3610241626622823</v>
      </c>
      <c r="I159" s="179">
        <f>'Res-MF'!$GW$22</f>
        <v>5.7909687828524161</v>
      </c>
      <c r="J159" s="179" t="str">
        <f>'Res-MF'!$GW$27</f>
        <v>TBD</v>
      </c>
      <c r="K159" s="179">
        <f>'Res-MF'!$GW$32</f>
        <v>3.4699682345834946</v>
      </c>
      <c r="L159" s="179">
        <f>'Res-MF'!$GW$37</f>
        <v>2.9199599737383051</v>
      </c>
      <c r="M159" s="179">
        <f>'Res-MF'!$GW$42</f>
        <v>2.4647735028466351</v>
      </c>
    </row>
    <row r="160" spans="2:13" ht="30" x14ac:dyDescent="0.25">
      <c r="B160" s="39"/>
      <c r="C160" s="61" t="s">
        <v>92</v>
      </c>
      <c r="D160" s="61">
        <v>156</v>
      </c>
      <c r="E160" s="66" t="s">
        <v>435</v>
      </c>
      <c r="F160" s="61" t="s">
        <v>467</v>
      </c>
      <c r="G160" s="179">
        <f>'Res-MF'!$GY$12</f>
        <v>0</v>
      </c>
      <c r="H160" s="179">
        <f>'Res-MF'!$GY$17</f>
        <v>8.4813655502163723</v>
      </c>
      <c r="I160" s="179">
        <f>'Res-MF'!$GY$22</f>
        <v>7.0583455664630419</v>
      </c>
      <c r="J160" s="179" t="str">
        <f>'Res-MF'!$GY$27</f>
        <v>TBD</v>
      </c>
      <c r="K160" s="179">
        <f>'Res-MF'!$GY$32</f>
        <v>4.5619162804314479</v>
      </c>
      <c r="L160" s="179">
        <f>'Res-MF'!$GY$37</f>
        <v>3.8429950041300081</v>
      </c>
      <c r="M160" s="179">
        <f>'Res-MF'!$GY$42</f>
        <v>3.2350282196123108</v>
      </c>
    </row>
    <row r="161" spans="1:13" ht="83.25" customHeight="1" x14ac:dyDescent="0.25">
      <c r="B161" s="65" t="s">
        <v>445</v>
      </c>
      <c r="C161" s="61" t="s">
        <v>279</v>
      </c>
      <c r="D161" s="61">
        <v>157</v>
      </c>
      <c r="E161" s="66" t="s">
        <v>488</v>
      </c>
      <c r="F161" s="61" t="s">
        <v>709</v>
      </c>
      <c r="G161" s="170" t="str">
        <f>'Res-MF'!$HE$12</f>
        <v>N/A</v>
      </c>
      <c r="H161" s="170">
        <f>'Res-MF'!$HE$17</f>
        <v>10842.426773565836</v>
      </c>
      <c r="I161" s="170">
        <f>'Res-MF'!$HE$22</f>
        <v>10752.854146227348</v>
      </c>
      <c r="J161" s="170" t="str">
        <f>'Res-MF'!$HE$27</f>
        <v>N/A</v>
      </c>
      <c r="K161" s="170" t="str">
        <f>'Res-MF'!$HE$32</f>
        <v>N/A</v>
      </c>
      <c r="L161" s="170" t="str">
        <f>'Res-MF'!$HE$37</f>
        <v>N/A</v>
      </c>
      <c r="M161" s="170" t="str">
        <f>'Res-MF'!$HE$42</f>
        <v>N/A</v>
      </c>
    </row>
    <row r="162" spans="1:13" ht="83.25" customHeight="1" x14ac:dyDescent="0.25">
      <c r="B162" s="39"/>
      <c r="C162" s="61" t="s">
        <v>279</v>
      </c>
      <c r="D162" s="61">
        <v>158</v>
      </c>
      <c r="E162" s="66" t="s">
        <v>488</v>
      </c>
      <c r="F162" s="61" t="s">
        <v>710</v>
      </c>
      <c r="G162" s="170" t="str">
        <f>'Res-MF'!$HE$12</f>
        <v>N/A</v>
      </c>
      <c r="H162" s="170">
        <f>'Res-MF'!$HE$17</f>
        <v>10842.426773565836</v>
      </c>
      <c r="I162" s="170">
        <f>'Res-MF'!$HE$22</f>
        <v>10752.854146227348</v>
      </c>
      <c r="J162" s="170" t="str">
        <f>'Res-MF'!$HE$27</f>
        <v>N/A</v>
      </c>
      <c r="K162" s="170" t="str">
        <f>'Res-MF'!$HE$32</f>
        <v>N/A</v>
      </c>
      <c r="L162" s="170" t="str">
        <f>'Res-MF'!$HE$37</f>
        <v>N/A</v>
      </c>
      <c r="M162" s="170" t="str">
        <f>'Res-MF'!$HE$42</f>
        <v>N/A</v>
      </c>
    </row>
    <row r="163" spans="1:13" ht="60" x14ac:dyDescent="0.25">
      <c r="B163" s="39"/>
      <c r="C163" s="61" t="s">
        <v>279</v>
      </c>
      <c r="D163" s="61">
        <v>159</v>
      </c>
      <c r="E163" s="66" t="s">
        <v>489</v>
      </c>
      <c r="F163" s="61" t="s">
        <v>711</v>
      </c>
      <c r="G163" s="170" t="str">
        <f>'Res-MF'!$HM$12</f>
        <v>N/A</v>
      </c>
      <c r="H163" s="170">
        <f>'Res-MF'!$HM$17</f>
        <v>15013876.063820224</v>
      </c>
      <c r="I163" s="170">
        <f>'Res-MF'!$HM$22</f>
        <v>15378358.293976963</v>
      </c>
      <c r="J163" s="170" t="str">
        <f>'Res-MF'!$HM$27</f>
        <v>N/A</v>
      </c>
      <c r="K163" s="170" t="str">
        <f>'Res-MF'!$HM$32</f>
        <v>N/A</v>
      </c>
      <c r="L163" s="170" t="str">
        <f>'Res-MF'!$HM$37</f>
        <v>N/A</v>
      </c>
      <c r="M163" s="170" t="str">
        <f>'Res-MF'!$HM$42</f>
        <v>N/A</v>
      </c>
    </row>
    <row r="164" spans="1:13" ht="60" x14ac:dyDescent="0.25">
      <c r="B164" s="39"/>
      <c r="C164" s="61" t="s">
        <v>279</v>
      </c>
      <c r="D164" s="61">
        <v>160</v>
      </c>
      <c r="E164" s="66" t="s">
        <v>489</v>
      </c>
      <c r="F164" s="61" t="s">
        <v>712</v>
      </c>
      <c r="G164" s="170" t="str">
        <f>'Res-MF'!$HO$12</f>
        <v>N/A</v>
      </c>
      <c r="H164" s="170">
        <f>'Res-MF'!$HO$17</f>
        <v>32519053.948410757</v>
      </c>
      <c r="I164" s="170">
        <f>'Res-MF'!$HO$22</f>
        <v>34148064.434482217</v>
      </c>
      <c r="J164" s="170" t="str">
        <f>'Res-MF'!$HO$27</f>
        <v>N/A</v>
      </c>
      <c r="K164" s="170" t="str">
        <f>'Res-MF'!$HO$32</f>
        <v>N/A</v>
      </c>
      <c r="L164" s="170" t="str">
        <f>'Res-MF'!$HO$37</f>
        <v>N/A</v>
      </c>
      <c r="M164" s="170" t="str">
        <f>'Res-MF'!$HO$42</f>
        <v>N/A</v>
      </c>
    </row>
    <row r="165" spans="1:13" ht="45" x14ac:dyDescent="0.25">
      <c r="A165" s="38" t="s">
        <v>36</v>
      </c>
      <c r="B165" s="65" t="s">
        <v>429</v>
      </c>
      <c r="C165" s="61" t="s">
        <v>50</v>
      </c>
      <c r="D165" s="61">
        <v>161</v>
      </c>
      <c r="E165" s="66" t="s">
        <v>490</v>
      </c>
      <c r="F165" s="61" t="s">
        <v>51</v>
      </c>
      <c r="G165" s="171">
        <f>Public!$C$12</f>
        <v>857</v>
      </c>
      <c r="H165" s="171">
        <f>Public!$C$17</f>
        <v>424</v>
      </c>
      <c r="I165" s="171">
        <f>Public!$C$22</f>
        <v>271.73</v>
      </c>
      <c r="J165" s="171">
        <f>Public!$C$27</f>
        <v>500</v>
      </c>
      <c r="K165" s="171">
        <f>Public!$C$32</f>
        <v>28.35</v>
      </c>
      <c r="L165" s="171">
        <f>Public!$C$37</f>
        <v>605.35249999999996</v>
      </c>
      <c r="M165" s="171">
        <f>Public!$C$42</f>
        <v>1368.3354468749999</v>
      </c>
    </row>
    <row r="166" spans="1:13" ht="45" x14ac:dyDescent="0.25">
      <c r="B166" s="39"/>
      <c r="C166" s="61" t="s">
        <v>50</v>
      </c>
      <c r="D166" s="61">
        <v>162</v>
      </c>
      <c r="E166" s="66" t="s">
        <v>490</v>
      </c>
      <c r="F166" s="61" t="s">
        <v>54</v>
      </c>
      <c r="G166" s="171">
        <f>Public!$E$12</f>
        <v>653</v>
      </c>
      <c r="H166" s="171">
        <f>Public!$E$17</f>
        <v>287</v>
      </c>
      <c r="I166" s="171">
        <f>Public!$E$22</f>
        <v>190</v>
      </c>
      <c r="J166" s="171">
        <f>Public!$E$27</f>
        <v>325</v>
      </c>
      <c r="K166" s="171">
        <f>Public!$E$32</f>
        <v>26.932500000000001</v>
      </c>
      <c r="L166" s="171">
        <f>Public!$E$37</f>
        <v>925.58487500000001</v>
      </c>
      <c r="M166" s="171">
        <f>Public!$E$42</f>
        <v>975.91867453124996</v>
      </c>
    </row>
    <row r="167" spans="1:13" ht="45" x14ac:dyDescent="0.25">
      <c r="B167" s="39"/>
      <c r="C167" s="61" t="s">
        <v>50</v>
      </c>
      <c r="D167" s="61">
        <v>163</v>
      </c>
      <c r="E167" s="66" t="s">
        <v>490</v>
      </c>
      <c r="F167" s="61" t="s">
        <v>55</v>
      </c>
      <c r="G167" s="171">
        <f>Public!$G$12</f>
        <v>10000538</v>
      </c>
      <c r="H167" s="171">
        <f>Public!$G$17</f>
        <v>19274933</v>
      </c>
      <c r="I167" s="171">
        <f>Public!$G$22</f>
        <v>15590528.43</v>
      </c>
      <c r="J167" s="171">
        <f>Public!$G$27</f>
        <v>10000000</v>
      </c>
      <c r="K167" s="171">
        <f>Public!$G$32</f>
        <v>315000</v>
      </c>
      <c r="L167" s="171">
        <f>Public!$G$37</f>
        <v>14503916</v>
      </c>
      <c r="M167" s="171">
        <f>Public!$G$42</f>
        <v>15203727.1875</v>
      </c>
    </row>
    <row r="168" spans="1:13" ht="45" x14ac:dyDescent="0.25">
      <c r="B168" s="39"/>
      <c r="C168" s="61" t="s">
        <v>50</v>
      </c>
      <c r="D168" s="61">
        <v>164</v>
      </c>
      <c r="E168" s="66" t="s">
        <v>490</v>
      </c>
      <c r="F168" s="61" t="s">
        <v>56</v>
      </c>
      <c r="G168" s="171">
        <f>Public!$I$12</f>
        <v>7823378</v>
      </c>
      <c r="H168" s="171">
        <f>Public!$I$17</f>
        <v>12698914</v>
      </c>
      <c r="I168" s="171">
        <f>Public!$I$22</f>
        <v>9724545.6400000006</v>
      </c>
      <c r="J168" s="171">
        <f>Public!$I$27</f>
        <v>6500000</v>
      </c>
      <c r="K168" s="171">
        <f>Public!$I$32</f>
        <v>299250</v>
      </c>
      <c r="L168" s="171">
        <f>Public!$I$37</f>
        <v>10278720.5</v>
      </c>
      <c r="M168" s="171">
        <f>Public!$I$42</f>
        <v>10843540.828125</v>
      </c>
    </row>
    <row r="169" spans="1:13" ht="45" x14ac:dyDescent="0.25">
      <c r="B169" s="39"/>
      <c r="C169" s="61" t="s">
        <v>50</v>
      </c>
      <c r="D169" s="61">
        <v>165</v>
      </c>
      <c r="E169" s="66" t="s">
        <v>490</v>
      </c>
      <c r="F169" s="61" t="s">
        <v>57</v>
      </c>
      <c r="G169" s="171">
        <f>Public!$K$12</f>
        <v>14964</v>
      </c>
      <c r="H169" s="171">
        <f>Public!$K$17</f>
        <v>23591</v>
      </c>
      <c r="I169" s="171">
        <f>Public!$K$22</f>
        <v>9509.4</v>
      </c>
      <c r="J169" s="171">
        <f>Public!$K$27</f>
        <v>18000</v>
      </c>
      <c r="K169" s="171">
        <f>Public!$K$32</f>
        <v>787.5</v>
      </c>
      <c r="L169" s="171">
        <f>Public!$K$37</f>
        <v>30426.125</v>
      </c>
      <c r="M169" s="171">
        <f>Public!$K$42</f>
        <v>32009.317968750001</v>
      </c>
    </row>
    <row r="170" spans="1:13" ht="45" x14ac:dyDescent="0.25">
      <c r="B170" s="39"/>
      <c r="C170" s="61" t="s">
        <v>50</v>
      </c>
      <c r="D170" s="61">
        <v>166</v>
      </c>
      <c r="E170" s="66" t="s">
        <v>490</v>
      </c>
      <c r="F170" s="61" t="s">
        <v>58</v>
      </c>
      <c r="G170" s="171">
        <f>Public!$M$12</f>
        <v>8946</v>
      </c>
      <c r="H170" s="171">
        <f>Public!$M$17</f>
        <v>13403</v>
      </c>
      <c r="I170" s="171">
        <f>Public!$M$22</f>
        <v>5405.64</v>
      </c>
      <c r="J170" s="171">
        <f>Public!$M$27</f>
        <v>9000</v>
      </c>
      <c r="K170" s="171">
        <f>Public!$M$32</f>
        <v>748.125</v>
      </c>
      <c r="L170" s="171">
        <f>Public!$M$37</f>
        <v>18404.46875</v>
      </c>
      <c r="M170" s="171">
        <f>Public!$M$42</f>
        <v>19608.8520703125</v>
      </c>
    </row>
    <row r="171" spans="1:13" ht="45" x14ac:dyDescent="0.25">
      <c r="B171" s="39"/>
      <c r="C171" s="61" t="s">
        <v>50</v>
      </c>
      <c r="D171" s="61">
        <v>167</v>
      </c>
      <c r="E171" s="66" t="s">
        <v>490</v>
      </c>
      <c r="F171" s="61" t="s">
        <v>59</v>
      </c>
      <c r="G171" s="171" t="str">
        <f>Public!$S$12</f>
        <v>N/A</v>
      </c>
      <c r="H171" s="171">
        <f>Public!$S$17</f>
        <v>4409</v>
      </c>
      <c r="I171" s="171">
        <f>Public!$S$22</f>
        <v>2744.09</v>
      </c>
      <c r="J171" s="171">
        <f>Public!$S$27</f>
        <v>3000</v>
      </c>
      <c r="K171" s="171">
        <f>Public!$S$32</f>
        <v>3309.0149999999999</v>
      </c>
      <c r="L171" s="171">
        <f>Public!$S$37</f>
        <v>9083.3422499999997</v>
      </c>
      <c r="M171" s="171">
        <f>Public!$C$42</f>
        <v>1368.3354468749999</v>
      </c>
    </row>
    <row r="172" spans="1:13" ht="45" x14ac:dyDescent="0.25">
      <c r="B172" s="39"/>
      <c r="C172" s="61" t="s">
        <v>50</v>
      </c>
      <c r="D172" s="61">
        <v>168</v>
      </c>
      <c r="E172" s="66" t="s">
        <v>490</v>
      </c>
      <c r="F172" s="61" t="s">
        <v>60</v>
      </c>
      <c r="G172" s="171" t="str">
        <f>Public!$U$12</f>
        <v>N/A</v>
      </c>
      <c r="H172" s="171">
        <f>Public!$U$17</f>
        <v>2759</v>
      </c>
      <c r="I172" s="171">
        <f>Public!$U$22</f>
        <v>1841.61</v>
      </c>
      <c r="J172" s="171">
        <f>Public!$U$27</f>
        <v>1950</v>
      </c>
      <c r="K172" s="171">
        <f>Public!$U$32</f>
        <v>2243.5642499999999</v>
      </c>
      <c r="L172" s="171">
        <f>Public!$U$37</f>
        <v>6739.1751375000003</v>
      </c>
      <c r="M172" s="171">
        <f>Public!$U$42</f>
        <v>7197.71355239063</v>
      </c>
    </row>
    <row r="173" spans="1:13" ht="45" x14ac:dyDescent="0.25">
      <c r="B173" s="39"/>
      <c r="C173" s="61" t="s">
        <v>50</v>
      </c>
      <c r="D173" s="61">
        <v>169</v>
      </c>
      <c r="E173" s="66" t="s">
        <v>490</v>
      </c>
      <c r="F173" s="61" t="s">
        <v>61</v>
      </c>
      <c r="G173" s="171">
        <f>Public!$W$12</f>
        <v>112273601</v>
      </c>
      <c r="H173" s="171">
        <f>Public!$W$17</f>
        <v>215416175</v>
      </c>
      <c r="I173" s="171">
        <f>Public!$W$22</f>
        <v>82911262.909999996</v>
      </c>
      <c r="J173" s="171">
        <f>Public!$W$27</f>
        <v>60000000</v>
      </c>
      <c r="K173" s="171">
        <f>Public!$W$32</f>
        <v>63261825</v>
      </c>
      <c r="L173" s="171">
        <f>Public!$W$37</f>
        <v>100411000</v>
      </c>
      <c r="M173" s="171">
        <f>Public!$W$42</f>
        <v>106920626.34375</v>
      </c>
    </row>
    <row r="174" spans="1:13" ht="45" x14ac:dyDescent="0.25">
      <c r="B174" s="39"/>
      <c r="C174" s="61" t="s">
        <v>50</v>
      </c>
      <c r="D174" s="61">
        <v>170</v>
      </c>
      <c r="E174" s="66" t="s">
        <v>490</v>
      </c>
      <c r="F174" s="61" t="s">
        <v>62</v>
      </c>
      <c r="G174" s="171">
        <f>Public!$Y$12</f>
        <v>88855877</v>
      </c>
      <c r="H174" s="171">
        <f>Public!$Y$17</f>
        <v>141623066</v>
      </c>
      <c r="I174" s="171">
        <f>Public!$Y$22</f>
        <v>53192667.060000002</v>
      </c>
      <c r="J174" s="171">
        <f>Public!$Y$27</f>
        <v>39000000</v>
      </c>
      <c r="K174" s="171">
        <f>Public!$Y$32</f>
        <v>42433500</v>
      </c>
      <c r="L174" s="171">
        <f>Public!$Y$37</f>
        <v>75394748.75</v>
      </c>
      <c r="M174" s="171">
        <f>Public!$Y$42</f>
        <v>79974595.026562497</v>
      </c>
    </row>
    <row r="175" spans="1:13" ht="45" x14ac:dyDescent="0.25">
      <c r="B175" s="39"/>
      <c r="C175" s="61" t="s">
        <v>50</v>
      </c>
      <c r="D175" s="61">
        <v>171</v>
      </c>
      <c r="E175" s="66" t="s">
        <v>490</v>
      </c>
      <c r="F175" s="61" t="s">
        <v>63</v>
      </c>
      <c r="G175" s="171">
        <f>Public!$AA$12</f>
        <v>139010</v>
      </c>
      <c r="H175" s="171">
        <f>Public!$AA$17</f>
        <v>192158</v>
      </c>
      <c r="I175" s="171">
        <f>Public!$AA$22</f>
        <v>47547</v>
      </c>
      <c r="J175" s="171">
        <f>Public!$AA$27</f>
        <v>108000</v>
      </c>
      <c r="K175" s="171">
        <f>Public!$AA$32</f>
        <v>116154.5625</v>
      </c>
      <c r="L175" s="171">
        <f>Public!$AA$37</f>
        <v>216027.5</v>
      </c>
      <c r="M175" s="171">
        <f>Public!$AA$42</f>
        <v>231301.565859375</v>
      </c>
    </row>
    <row r="176" spans="1:13" ht="45" x14ac:dyDescent="0.25">
      <c r="B176" s="39"/>
      <c r="C176" s="61" t="s">
        <v>50</v>
      </c>
      <c r="D176" s="61">
        <v>172</v>
      </c>
      <c r="E176" s="66" t="s">
        <v>490</v>
      </c>
      <c r="F176" s="61" t="s">
        <v>64</v>
      </c>
      <c r="G176" s="171">
        <f>Public!AC$12</f>
        <v>85297</v>
      </c>
      <c r="H176" s="171">
        <f>Public!AC$17</f>
        <v>106940</v>
      </c>
      <c r="I176" s="171">
        <f>Public!AC$22</f>
        <v>27028.2</v>
      </c>
      <c r="J176" s="171">
        <f>Public!AC$27</f>
        <v>54000</v>
      </c>
      <c r="K176" s="171">
        <f>Public!AC$32</f>
        <v>62583.75</v>
      </c>
      <c r="L176" s="171">
        <f>Public!AC$37</f>
        <v>144736.87187500001</v>
      </c>
      <c r="M176" s="171">
        <f>Public!AC$42</f>
        <v>154936.48756640631</v>
      </c>
    </row>
    <row r="177" spans="2:13" ht="45" x14ac:dyDescent="0.25">
      <c r="B177" s="65" t="s">
        <v>438</v>
      </c>
      <c r="C177" s="61" t="s">
        <v>40</v>
      </c>
      <c r="D177" s="61">
        <v>173</v>
      </c>
      <c r="E177" s="66" t="s">
        <v>492</v>
      </c>
      <c r="F177" s="61" t="s">
        <v>491</v>
      </c>
      <c r="G177" s="171">
        <f>Public!AI$12</f>
        <v>10823</v>
      </c>
      <c r="H177" s="171">
        <f>Public!AI$17</f>
        <v>17800</v>
      </c>
      <c r="I177" s="171">
        <f>Public!AI$22</f>
        <v>7257</v>
      </c>
      <c r="J177" s="171">
        <f>Public!AI$27</f>
        <v>5000</v>
      </c>
      <c r="K177" s="171">
        <f>Public!AI$32</f>
        <v>5023.7834323999996</v>
      </c>
      <c r="L177" s="171">
        <f>Public!AI$37</f>
        <v>6036.5344318258331</v>
      </c>
      <c r="M177" s="171">
        <f>Public!AI$42</f>
        <v>6216.0783115713139</v>
      </c>
    </row>
    <row r="178" spans="2:13" ht="45" x14ac:dyDescent="0.25">
      <c r="B178" s="39"/>
      <c r="C178" s="61" t="s">
        <v>40</v>
      </c>
      <c r="D178" s="61">
        <v>174</v>
      </c>
      <c r="E178" s="66" t="s">
        <v>492</v>
      </c>
      <c r="F178" s="61" t="s">
        <v>493</v>
      </c>
      <c r="G178" s="171">
        <f>Public!AK$12</f>
        <v>499</v>
      </c>
      <c r="H178" s="171">
        <f>Public!AK$17</f>
        <v>626</v>
      </c>
      <c r="I178" s="171">
        <f>Public!AK$22</f>
        <v>172.02</v>
      </c>
      <c r="J178" s="171">
        <f>Public!AK$27</f>
        <v>306</v>
      </c>
      <c r="K178" s="171">
        <f>Public!AK$32</f>
        <v>310.37653125000003</v>
      </c>
      <c r="L178" s="171">
        <f>Public!AK$37</f>
        <v>436.08670885416666</v>
      </c>
      <c r="M178" s="171">
        <f>Public!AK$42</f>
        <v>452.51178461132821</v>
      </c>
    </row>
    <row r="179" spans="2:13" ht="30" x14ac:dyDescent="0.25">
      <c r="B179" s="65" t="s">
        <v>439</v>
      </c>
      <c r="C179" s="61" t="s">
        <v>297</v>
      </c>
      <c r="D179" s="61">
        <v>175</v>
      </c>
      <c r="E179" s="66" t="s">
        <v>724</v>
      </c>
      <c r="F179" s="61" t="s">
        <v>460</v>
      </c>
      <c r="G179" s="116" t="str">
        <f>Public!AQ$12</f>
        <v>N/A</v>
      </c>
      <c r="H179" s="116" t="str">
        <f>Public!AQ$17</f>
        <v>N/A</v>
      </c>
      <c r="I179" s="116">
        <f>Public!AQ$22</f>
        <v>261839.03696666667</v>
      </c>
      <c r="J179" s="116" t="str">
        <f>Public!AQ$27</f>
        <v>N/A</v>
      </c>
      <c r="K179" s="116" t="str">
        <f>Public!AQ$32</f>
        <v>N/A</v>
      </c>
      <c r="L179" s="116" t="str">
        <f>Public!AQ$37</f>
        <v>N/A</v>
      </c>
      <c r="M179" s="116" t="str">
        <f>Public!AQ$42</f>
        <v>N/A</v>
      </c>
    </row>
    <row r="180" spans="2:13" ht="30" x14ac:dyDescent="0.25">
      <c r="B180" s="39"/>
      <c r="C180" s="61" t="s">
        <v>297</v>
      </c>
      <c r="D180" s="61">
        <v>176</v>
      </c>
      <c r="E180" s="66" t="s">
        <v>725</v>
      </c>
      <c r="F180" s="61" t="s">
        <v>460</v>
      </c>
      <c r="G180" s="116" t="str">
        <f>Public!AS$12</f>
        <v>N/A</v>
      </c>
      <c r="H180" s="116" t="str">
        <f>Public!AS$17</f>
        <v>N/A</v>
      </c>
      <c r="I180" s="116">
        <f>Public!AS$22</f>
        <v>30.811666666666667</v>
      </c>
      <c r="J180" s="116" t="str">
        <f>Public!AS$27</f>
        <v>N/A</v>
      </c>
      <c r="K180" s="116" t="str">
        <f>Public!AS$32</f>
        <v>N/A</v>
      </c>
      <c r="L180" s="116" t="str">
        <f>Public!AS$37</f>
        <v>N/A</v>
      </c>
      <c r="M180" s="116" t="str">
        <f>Public!AS$42</f>
        <v>N/A</v>
      </c>
    </row>
    <row r="181" spans="2:13" ht="30" x14ac:dyDescent="0.25">
      <c r="B181" s="39"/>
      <c r="C181" s="61" t="s">
        <v>297</v>
      </c>
      <c r="D181" s="61">
        <v>177</v>
      </c>
      <c r="E181" s="66" t="s">
        <v>726</v>
      </c>
      <c r="F181" s="61" t="s">
        <v>460</v>
      </c>
      <c r="G181" s="116" t="str">
        <f>Public!AU$12</f>
        <v>N/A</v>
      </c>
      <c r="H181" s="116" t="str">
        <f>Public!AU$17</f>
        <v>N/A</v>
      </c>
      <c r="I181" s="116">
        <f>Public!AU$22</f>
        <v>0</v>
      </c>
      <c r="J181" s="116" t="str">
        <f>Public!AU$27</f>
        <v>N/A</v>
      </c>
      <c r="K181" s="116" t="str">
        <f>Public!AU$32</f>
        <v>N/A</v>
      </c>
      <c r="L181" s="116" t="str">
        <f>Public!AU$37</f>
        <v>N/A</v>
      </c>
      <c r="M181" s="116" t="str">
        <f>Public!AU$42</f>
        <v>N/A</v>
      </c>
    </row>
    <row r="182" spans="2:13" ht="30" x14ac:dyDescent="0.25">
      <c r="B182"/>
      <c r="C182" s="61" t="s">
        <v>297</v>
      </c>
      <c r="D182" s="61">
        <v>178</v>
      </c>
      <c r="E182" s="66" t="s">
        <v>727</v>
      </c>
      <c r="F182" s="61" t="s">
        <v>460</v>
      </c>
      <c r="G182" s="116" t="str">
        <f>Public!BB$12</f>
        <v>N/A</v>
      </c>
      <c r="H182" s="116" t="str">
        <f>Public!BB$17</f>
        <v>N/A</v>
      </c>
      <c r="I182" s="116">
        <f>Public!BB$22</f>
        <v>1133524.8987500002</v>
      </c>
      <c r="J182" s="116" t="str">
        <f>Public!BB$27</f>
        <v>N/A</v>
      </c>
      <c r="K182" s="116" t="str">
        <f>Public!BB$32</f>
        <v>N/A</v>
      </c>
      <c r="L182" s="116" t="str">
        <f>Public!BB$37</f>
        <v>N/A</v>
      </c>
      <c r="M182" s="116" t="str">
        <f>Public!BB$42</f>
        <v>N/A</v>
      </c>
    </row>
    <row r="183" spans="2:13" ht="30" x14ac:dyDescent="0.25">
      <c r="B183" s="39"/>
      <c r="C183" s="61" t="s">
        <v>297</v>
      </c>
      <c r="D183" s="61">
        <v>179</v>
      </c>
      <c r="E183" s="66" t="s">
        <v>728</v>
      </c>
      <c r="F183" s="61" t="s">
        <v>460</v>
      </c>
      <c r="G183" s="116" t="str">
        <f>Public!BD$12</f>
        <v>N/A</v>
      </c>
      <c r="H183" s="116" t="str">
        <f>Public!BD$17</f>
        <v>N/A</v>
      </c>
      <c r="I183" s="116">
        <f>Public!BD$22</f>
        <v>22.9315</v>
      </c>
      <c r="J183" s="116" t="str">
        <f>Public!BD$27</f>
        <v>N/A</v>
      </c>
      <c r="K183" s="116" t="str">
        <f>Public!BD$32</f>
        <v>N/A</v>
      </c>
      <c r="L183" s="116" t="str">
        <f>Public!BD$37</f>
        <v>N/A</v>
      </c>
      <c r="M183" s="116" t="str">
        <f>Public!BD$42</f>
        <v>N/A</v>
      </c>
    </row>
    <row r="184" spans="2:13" ht="30" x14ac:dyDescent="0.25">
      <c r="B184" s="39"/>
      <c r="C184" s="61" t="s">
        <v>297</v>
      </c>
      <c r="D184" s="61">
        <v>180</v>
      </c>
      <c r="E184" s="66" t="s">
        <v>729</v>
      </c>
      <c r="F184" s="61" t="s">
        <v>460</v>
      </c>
      <c r="G184" s="116" t="str">
        <f>Public!BF$12</f>
        <v>N/A</v>
      </c>
      <c r="H184" s="116" t="str">
        <f>Public!BF$17</f>
        <v>N/A</v>
      </c>
      <c r="I184" s="116">
        <f>Public!BF$22</f>
        <v>27028.2</v>
      </c>
      <c r="J184" s="116" t="str">
        <f>Public!BF$27</f>
        <v>N/A</v>
      </c>
      <c r="K184" s="116" t="str">
        <f>Public!BF$32</f>
        <v>N/A</v>
      </c>
      <c r="L184" s="116" t="str">
        <f>Public!BF$37</f>
        <v>N/A</v>
      </c>
      <c r="M184" s="116" t="str">
        <f>Public!BF$42</f>
        <v>N/A</v>
      </c>
    </row>
    <row r="185" spans="2:13" ht="30" x14ac:dyDescent="0.25">
      <c r="B185" s="39"/>
      <c r="C185" s="61" t="s">
        <v>236</v>
      </c>
      <c r="D185" s="61">
        <v>181</v>
      </c>
      <c r="E185" s="66" t="s">
        <v>494</v>
      </c>
      <c r="F185" s="61" t="s">
        <v>495</v>
      </c>
      <c r="G185" s="171" t="str">
        <f>Public!BM$12</f>
        <v>N/A</v>
      </c>
      <c r="H185" s="171" t="str">
        <f>Public!BM$17</f>
        <v>N/A</v>
      </c>
      <c r="I185" s="171">
        <f>Public!BM$22</f>
        <v>2.1697725390398626</v>
      </c>
      <c r="J185" s="171" t="str">
        <f>Public!BM$27</f>
        <v>N/A</v>
      </c>
      <c r="K185" s="171" t="str">
        <f>Public!BM$32</f>
        <v>N/A</v>
      </c>
      <c r="L185" s="171" t="str">
        <f>Public!BM$37</f>
        <v>N/A</v>
      </c>
      <c r="M185" s="171" t="str">
        <f>Public!BM$42</f>
        <v>N/A</v>
      </c>
    </row>
    <row r="186" spans="2:13" ht="30" x14ac:dyDescent="0.25">
      <c r="B186" s="39"/>
      <c r="C186" s="61" t="s">
        <v>236</v>
      </c>
      <c r="D186" s="61">
        <v>182</v>
      </c>
      <c r="E186" s="66" t="s">
        <v>494</v>
      </c>
      <c r="F186" s="61" t="s">
        <v>496</v>
      </c>
      <c r="G186" s="171" t="str">
        <f>Public!BO$12</f>
        <v>N/A</v>
      </c>
      <c r="H186" s="171" t="str">
        <f>Public!BO$17</f>
        <v>N/A</v>
      </c>
      <c r="I186" s="171">
        <f>Public!BO$22</f>
        <v>2.5532597808895129E-4</v>
      </c>
      <c r="J186" s="171" t="str">
        <f>Public!BO$27</f>
        <v>N/A</v>
      </c>
      <c r="K186" s="171" t="str">
        <f>Public!BO$32</f>
        <v>N/A</v>
      </c>
      <c r="L186" s="171" t="str">
        <f>Public!BO$37</f>
        <v>N/A</v>
      </c>
      <c r="M186" s="171" t="str">
        <f>Public!BO$42</f>
        <v>N/A</v>
      </c>
    </row>
    <row r="187" spans="2:13" ht="30" x14ac:dyDescent="0.25">
      <c r="B187" s="39"/>
      <c r="C187" s="61" t="s">
        <v>236</v>
      </c>
      <c r="D187" s="61">
        <v>183</v>
      </c>
      <c r="E187" s="66" t="s">
        <v>494</v>
      </c>
      <c r="F187" s="61" t="s">
        <v>672</v>
      </c>
      <c r="G187" s="171" t="str">
        <f>Public!BQ$12</f>
        <v>N/A</v>
      </c>
      <c r="H187" s="171" t="str">
        <f>Public!BQ$17</f>
        <v>N/A</v>
      </c>
      <c r="I187" s="171" t="str">
        <f>Public!BQ$22</f>
        <v>N/A</v>
      </c>
      <c r="J187" s="171" t="str">
        <f>Public!BQ$27</f>
        <v>N/A</v>
      </c>
      <c r="K187" s="171" t="str">
        <f>Public!BQ$32</f>
        <v>N/A</v>
      </c>
      <c r="L187" s="171" t="str">
        <f>Public!BQ$37</f>
        <v>N/A</v>
      </c>
      <c r="M187" s="171" t="str">
        <f>Public!BQ$42</f>
        <v>N/A</v>
      </c>
    </row>
    <row r="188" spans="2:13" ht="45" x14ac:dyDescent="0.25">
      <c r="B188" s="65" t="s">
        <v>310</v>
      </c>
      <c r="C188" s="61" t="s">
        <v>309</v>
      </c>
      <c r="D188" s="61">
        <v>184</v>
      </c>
      <c r="E188" s="66" t="s">
        <v>497</v>
      </c>
      <c r="F188" s="61" t="s">
        <v>499</v>
      </c>
      <c r="G188" s="171" t="str">
        <f>Public!BW$12</f>
        <v>N/A</v>
      </c>
      <c r="H188" s="171" t="str">
        <f>Public!BW$17</f>
        <v>N/A</v>
      </c>
      <c r="I188" s="171">
        <f>Public!BW$22</f>
        <v>2097128</v>
      </c>
      <c r="J188" s="171" t="str">
        <f>Public!BW$27</f>
        <v>N/A</v>
      </c>
      <c r="K188" s="171" t="str">
        <f>Public!BW$32</f>
        <v>N/A</v>
      </c>
      <c r="L188" s="171" t="str">
        <f>Public!BW$37</f>
        <v>N/A</v>
      </c>
      <c r="M188" s="171" t="str">
        <f>Public!BW$42</f>
        <v>N/A</v>
      </c>
    </row>
    <row r="189" spans="2:13" ht="45" x14ac:dyDescent="0.25">
      <c r="B189" s="39"/>
      <c r="C189" s="61" t="s">
        <v>309</v>
      </c>
      <c r="D189" s="61">
        <v>185</v>
      </c>
      <c r="E189" s="66" t="s">
        <v>497</v>
      </c>
      <c r="F189" s="61" t="s">
        <v>498</v>
      </c>
      <c r="G189" s="171" t="str">
        <f>Public!BY$12</f>
        <v>N/A</v>
      </c>
      <c r="H189" s="171" t="str">
        <f>Public!BY$17</f>
        <v>N/A</v>
      </c>
      <c r="I189" s="171">
        <f>Public!BY$22</f>
        <v>92</v>
      </c>
      <c r="J189" s="171" t="str">
        <f>Public!BY$27</f>
        <v>N/A</v>
      </c>
      <c r="K189" s="171" t="str">
        <f>Public!BY$32</f>
        <v>N/A</v>
      </c>
      <c r="L189" s="171" t="str">
        <f>Public!BY$37</f>
        <v>N/A</v>
      </c>
      <c r="M189" s="171" t="str">
        <f>Public!BY$42</f>
        <v>N/A</v>
      </c>
    </row>
    <row r="190" spans="2:13" ht="45" x14ac:dyDescent="0.25">
      <c r="B190" s="39"/>
      <c r="C190" s="61" t="s">
        <v>309</v>
      </c>
      <c r="D190" s="61">
        <v>186</v>
      </c>
      <c r="E190" s="66" t="s">
        <v>500</v>
      </c>
      <c r="F190" s="61" t="s">
        <v>501</v>
      </c>
      <c r="G190" s="171" t="str">
        <f>Public!CA$12</f>
        <v>N/A</v>
      </c>
      <c r="H190" s="171" t="str">
        <f>Public!CA$17</f>
        <v>N/A</v>
      </c>
      <c r="I190" s="171" t="str">
        <f>Public!CA$22</f>
        <v>N/A</v>
      </c>
      <c r="J190" s="171" t="str">
        <f>Public!CA$27</f>
        <v>N/A</v>
      </c>
      <c r="K190" s="171" t="str">
        <f>Public!CA$32</f>
        <v>N/A</v>
      </c>
      <c r="L190" s="171" t="str">
        <f>Public!CA$37</f>
        <v>N/A</v>
      </c>
      <c r="M190" s="171" t="str">
        <f>Public!CA$42</f>
        <v>N/A</v>
      </c>
    </row>
    <row r="191" spans="2:13" ht="105" x14ac:dyDescent="0.25">
      <c r="B191" s="39"/>
      <c r="C191" s="61" t="s">
        <v>321</v>
      </c>
      <c r="D191" s="61">
        <v>187</v>
      </c>
      <c r="E191" s="66" t="s">
        <v>734</v>
      </c>
      <c r="F191" s="61" t="s">
        <v>460</v>
      </c>
      <c r="G191" s="116" t="str">
        <f>Public!CG$12</f>
        <v>N/A</v>
      </c>
      <c r="H191" s="116" t="str">
        <f>Public!CG$17</f>
        <v>N/A</v>
      </c>
      <c r="I191" s="116" t="str">
        <f>Public!CG$22</f>
        <v>TBD</v>
      </c>
      <c r="J191" s="116" t="str">
        <f>Public!CG$27</f>
        <v>N/A</v>
      </c>
      <c r="K191" s="116" t="str">
        <f>Public!CG$32</f>
        <v>N/A</v>
      </c>
      <c r="L191" s="116" t="str">
        <f>Public!CG$37</f>
        <v>N/A</v>
      </c>
      <c r="M191" s="116" t="str">
        <f>Public!CG$42</f>
        <v>N/A</v>
      </c>
    </row>
    <row r="192" spans="2:13" ht="30" x14ac:dyDescent="0.25">
      <c r="B192" s="70" t="s">
        <v>502</v>
      </c>
      <c r="C192" s="61" t="s">
        <v>143</v>
      </c>
      <c r="D192" s="61">
        <v>188</v>
      </c>
      <c r="E192" s="66" t="s">
        <v>317</v>
      </c>
      <c r="F192" s="61" t="s">
        <v>460</v>
      </c>
      <c r="G192" s="116">
        <f>Public!CM$12</f>
        <v>1.045137360910291E-2</v>
      </c>
      <c r="H192" s="116">
        <f>Public!CM$17</f>
        <v>0</v>
      </c>
      <c r="I192" s="116">
        <f>Public!CM$22</f>
        <v>5.0920978185704409E-3</v>
      </c>
      <c r="J192" s="116">
        <f>Public!CM$27</f>
        <v>1.9802602627773938E-3</v>
      </c>
      <c r="K192" s="116">
        <f>Public!CM$32</f>
        <v>4.7132757266300082E-3</v>
      </c>
      <c r="L192" s="116">
        <f>Public!CM$37</f>
        <v>9.164702801780571E-3</v>
      </c>
      <c r="M192" s="116">
        <f>Public!CM$42</f>
        <v>1.0997643362136685E-2</v>
      </c>
    </row>
    <row r="193" spans="2:13" ht="60" x14ac:dyDescent="0.25">
      <c r="B193" s="39"/>
      <c r="C193" s="61" t="s">
        <v>254</v>
      </c>
      <c r="D193" s="61">
        <v>189</v>
      </c>
      <c r="E193" s="66" t="s">
        <v>503</v>
      </c>
      <c r="F193" s="61" t="s">
        <v>460</v>
      </c>
      <c r="G193" s="116" t="str">
        <f>Public!CS$12</f>
        <v>N/A</v>
      </c>
      <c r="H193" s="116" t="str">
        <f>Public!CS$17</f>
        <v>N/A</v>
      </c>
      <c r="I193" s="116">
        <f>Public!CS$22</f>
        <v>1.2986485395651922E-2</v>
      </c>
      <c r="J193" s="116" t="str">
        <f>Public!CS$27</f>
        <v>N/A</v>
      </c>
      <c r="K193" s="116" t="str">
        <f>Public!CS$32</f>
        <v>N/A</v>
      </c>
      <c r="L193" s="116" t="str">
        <f>Public!CS$37</f>
        <v>N/A</v>
      </c>
      <c r="M193" s="116" t="str">
        <f>Public!CS$42</f>
        <v>N/A</v>
      </c>
    </row>
    <row r="194" spans="2:13" ht="30" x14ac:dyDescent="0.25">
      <c r="B194" s="65" t="s">
        <v>94</v>
      </c>
      <c r="C194" s="61" t="s">
        <v>92</v>
      </c>
      <c r="D194" s="61">
        <v>190</v>
      </c>
      <c r="E194" s="66" t="s">
        <v>444</v>
      </c>
      <c r="F194" s="61" t="s">
        <v>452</v>
      </c>
      <c r="G194" s="178" t="str">
        <f>Public!CY$12</f>
        <v>N/A</v>
      </c>
      <c r="H194" s="178" t="str">
        <f>Public!CY$17</f>
        <v>N/A</v>
      </c>
      <c r="I194" s="178" t="str">
        <f>Public!CY$22</f>
        <v>N/A</v>
      </c>
      <c r="J194" s="178" t="str">
        <f>Public!CY$27</f>
        <v>N/A</v>
      </c>
      <c r="K194" s="178">
        <f>Public!CY$32</f>
        <v>7604.8088280504171</v>
      </c>
      <c r="L194" s="178">
        <f>Public!CY$37</f>
        <v>769.02788442037979</v>
      </c>
      <c r="M194" s="178">
        <f>Public!CY$42</f>
        <v>623.1424270459197</v>
      </c>
    </row>
    <row r="195" spans="2:13" ht="30" x14ac:dyDescent="0.25">
      <c r="B195" s="39"/>
      <c r="C195" s="61" t="s">
        <v>92</v>
      </c>
      <c r="D195" s="61">
        <v>191</v>
      </c>
      <c r="E195" s="66" t="s">
        <v>444</v>
      </c>
      <c r="F195" s="61" t="s">
        <v>453</v>
      </c>
      <c r="G195" s="178" t="str">
        <f>Public!DA$12</f>
        <v>N/A</v>
      </c>
      <c r="H195" s="178" t="str">
        <f>Public!DA$17</f>
        <v>N/A</v>
      </c>
      <c r="I195" s="178" t="str">
        <f>Public!DA$22</f>
        <v>N/A</v>
      </c>
      <c r="J195" s="178" t="str">
        <f>Public!DA$27</f>
        <v>N/A</v>
      </c>
      <c r="K195" s="178">
        <f>Public!DA$32</f>
        <v>8005.0619242635958</v>
      </c>
      <c r="L195" s="178">
        <f>Public!DA$37</f>
        <v>809.50303623197863</v>
      </c>
      <c r="M195" s="178">
        <f>Public!DA$42</f>
        <v>655.93939689044169</v>
      </c>
    </row>
    <row r="196" spans="2:13" ht="30" x14ac:dyDescent="0.25">
      <c r="B196" s="39"/>
      <c r="C196" s="61" t="s">
        <v>92</v>
      </c>
      <c r="D196" s="61">
        <v>192</v>
      </c>
      <c r="E196" s="66" t="s">
        <v>444</v>
      </c>
      <c r="F196" s="61" t="s">
        <v>450</v>
      </c>
      <c r="G196" s="178" t="str">
        <f>Public!DC$12</f>
        <v>N/A</v>
      </c>
      <c r="H196" s="178" t="str">
        <f>Public!DC$17</f>
        <v>N/A</v>
      </c>
      <c r="I196" s="178" t="str">
        <f>Public!DC$22</f>
        <v>N/A</v>
      </c>
      <c r="J196" s="178" t="str">
        <f>Public!DC$27</f>
        <v>N/A</v>
      </c>
      <c r="K196" s="178">
        <f>Public!DC$32</f>
        <v>0.72045557318372389</v>
      </c>
      <c r="L196" s="178">
        <f>Public!DC$37</f>
        <v>7.038465693779751E-2</v>
      </c>
      <c r="M196" s="178">
        <f>Public!DC$42</f>
        <v>5.6082818434132778E-2</v>
      </c>
    </row>
    <row r="197" spans="2:13" ht="30" x14ac:dyDescent="0.25">
      <c r="B197" s="39"/>
      <c r="C197" s="61" t="s">
        <v>92</v>
      </c>
      <c r="D197" s="61">
        <v>193</v>
      </c>
      <c r="E197" s="66" t="s">
        <v>444</v>
      </c>
      <c r="F197" s="61" t="s">
        <v>451</v>
      </c>
      <c r="G197" s="178" t="str">
        <f>Public!DE$12</f>
        <v>N/A</v>
      </c>
      <c r="H197" s="178" t="str">
        <f>Public!DE$17</f>
        <v>N/A</v>
      </c>
      <c r="I197" s="178" t="str">
        <f>Public!DE$22</f>
        <v>N/A</v>
      </c>
      <c r="J197" s="178" t="str">
        <f>Public!DE$27</f>
        <v>N/A</v>
      </c>
      <c r="K197" s="178">
        <f>Public!DE$32</f>
        <v>0.68443279452453765</v>
      </c>
      <c r="L197" s="178">
        <f>Public!DE$37</f>
        <v>7.1600126832822436E-2</v>
      </c>
      <c r="M197" s="178">
        <f>Public!DE$42</f>
        <v>5.9034545720139761E-2</v>
      </c>
    </row>
    <row r="198" spans="2:13" ht="30" x14ac:dyDescent="0.25">
      <c r="B198" s="39"/>
      <c r="C198" s="61" t="s">
        <v>92</v>
      </c>
      <c r="D198" s="61">
        <v>194</v>
      </c>
      <c r="E198" s="66" t="s">
        <v>444</v>
      </c>
      <c r="F198" s="61" t="s">
        <v>464</v>
      </c>
      <c r="G198" s="178" t="str">
        <f>Public!DG$12</f>
        <v>N/A</v>
      </c>
      <c r="H198" s="178" t="str">
        <f>Public!DG$17</f>
        <v>N/A</v>
      </c>
      <c r="I198" s="178" t="str">
        <f>Public!DG$22</f>
        <v>N/A</v>
      </c>
      <c r="J198" s="178" t="str">
        <f>Public!DG$27</f>
        <v>N/A</v>
      </c>
      <c r="K198" s="178">
        <f>Public!DG$32</f>
        <v>288.18222927348955</v>
      </c>
      <c r="L198" s="178">
        <f>Public!DG$37</f>
        <v>28.153862775119002</v>
      </c>
      <c r="M198" s="178">
        <f>Public!DG$42</f>
        <v>22.433127373653111</v>
      </c>
    </row>
    <row r="199" spans="2:13" ht="30" x14ac:dyDescent="0.25">
      <c r="B199" s="39"/>
      <c r="C199" s="61" t="s">
        <v>92</v>
      </c>
      <c r="D199" s="61">
        <v>195</v>
      </c>
      <c r="E199" s="66" t="s">
        <v>444</v>
      </c>
      <c r="F199" s="61" t="s">
        <v>465</v>
      </c>
      <c r="G199" s="178" t="str">
        <f>Public!DI$12</f>
        <v>N/A</v>
      </c>
      <c r="H199" s="178" t="str">
        <f>Public!DI$17</f>
        <v>N/A</v>
      </c>
      <c r="I199" s="178" t="str">
        <f>Public!DI$22</f>
        <v>N/A</v>
      </c>
      <c r="J199" s="178" t="str">
        <f>Public!DI$27</f>
        <v>N/A</v>
      </c>
      <c r="K199" s="178">
        <f>Public!DI$32</f>
        <v>273.77311780981506</v>
      </c>
      <c r="L199" s="178">
        <f>Public!DI$37</f>
        <v>28.640050733128977</v>
      </c>
      <c r="M199" s="178">
        <f>Public!DI$42</f>
        <v>23.613818288055903</v>
      </c>
    </row>
    <row r="200" spans="2:13" ht="30" x14ac:dyDescent="0.25">
      <c r="B200" s="39"/>
      <c r="C200" s="61" t="s">
        <v>92</v>
      </c>
      <c r="D200" s="61">
        <v>196</v>
      </c>
      <c r="E200" s="66" t="s">
        <v>435</v>
      </c>
      <c r="F200" s="61" t="s">
        <v>456</v>
      </c>
      <c r="G200" s="178" t="str">
        <f>Public!DO$12</f>
        <v>N/A</v>
      </c>
      <c r="H200" s="178" t="str">
        <f>Public!DO$17</f>
        <v>N/A</v>
      </c>
      <c r="I200" s="178" t="str">
        <f>Public!DO$22</f>
        <v>N/A</v>
      </c>
      <c r="J200" s="178" t="str">
        <f>Public!DO$27</f>
        <v>N/A</v>
      </c>
      <c r="K200" s="178">
        <f>Public!DO$32</f>
        <v>8851.6529517823074</v>
      </c>
      <c r="L200" s="178">
        <f>Public!DO$37</f>
        <v>1839.9391581591156</v>
      </c>
      <c r="M200" s="178">
        <f>Public!DO$42</f>
        <v>1543.9586565312316</v>
      </c>
    </row>
    <row r="201" spans="2:13" ht="30" x14ac:dyDescent="0.25">
      <c r="B201" s="39"/>
      <c r="C201" s="61" t="s">
        <v>92</v>
      </c>
      <c r="D201" s="61">
        <v>197</v>
      </c>
      <c r="E201" s="66" t="s">
        <v>435</v>
      </c>
      <c r="F201" s="61" t="s">
        <v>457</v>
      </c>
      <c r="G201" s="178" t="str">
        <f>Public!DQ$12</f>
        <v>N/A</v>
      </c>
      <c r="H201" s="178" t="str">
        <f>Public!DQ$17</f>
        <v>N/A</v>
      </c>
      <c r="I201" s="178" t="str">
        <f>Public!DQ$22</f>
        <v>N/A</v>
      </c>
      <c r="J201" s="178" t="str">
        <f>Public!DQ$27</f>
        <v>N/A</v>
      </c>
      <c r="K201" s="178">
        <f>Public!DQ$32</f>
        <v>9317.5294229287447</v>
      </c>
      <c r="L201" s="178">
        <f>Public!DQ$37</f>
        <v>1936.7780612201216</v>
      </c>
      <c r="M201" s="178">
        <f>Public!DQ$42</f>
        <v>1625.2196384539279</v>
      </c>
    </row>
    <row r="202" spans="2:13" ht="30" x14ac:dyDescent="0.25">
      <c r="B202" s="39"/>
      <c r="C202" s="61" t="s">
        <v>92</v>
      </c>
      <c r="D202" s="61">
        <v>198</v>
      </c>
      <c r="E202" s="66" t="s">
        <v>435</v>
      </c>
      <c r="F202" s="61" t="s">
        <v>454</v>
      </c>
      <c r="G202" s="178" t="str">
        <f>Public!DS$12</f>
        <v>N/A</v>
      </c>
      <c r="H202" s="178" t="str">
        <f>Public!DS$17</f>
        <v>N/A</v>
      </c>
      <c r="I202" s="178" t="str">
        <f>Public!DS$22</f>
        <v>N/A</v>
      </c>
      <c r="J202" s="178" t="str">
        <f>Public!DS$27</f>
        <v>N/A</v>
      </c>
      <c r="K202" s="178">
        <f>Public!DS$32</f>
        <v>0.83857764806358714</v>
      </c>
      <c r="L202" s="178">
        <f>Public!DS$37</f>
        <v>0.16839894762861132</v>
      </c>
      <c r="M202" s="178">
        <f>Public!DS$42</f>
        <v>0.13895627908781086</v>
      </c>
    </row>
    <row r="203" spans="2:13" ht="30" x14ac:dyDescent="0.25">
      <c r="B203" s="39"/>
      <c r="C203" s="61" t="s">
        <v>92</v>
      </c>
      <c r="D203" s="61">
        <v>199</v>
      </c>
      <c r="E203" s="66" t="s">
        <v>435</v>
      </c>
      <c r="F203" s="61" t="s">
        <v>455</v>
      </c>
      <c r="G203" s="178" t="str">
        <f>Public!DU$12</f>
        <v>N/A</v>
      </c>
      <c r="H203" s="178" t="str">
        <f>Public!DU$17</f>
        <v>N/A</v>
      </c>
      <c r="I203" s="178" t="str">
        <f>Public!DU$22</f>
        <v>N/A</v>
      </c>
      <c r="J203" s="178" t="str">
        <f>Public!DU$27</f>
        <v>N/A</v>
      </c>
      <c r="K203" s="178">
        <f>Public!DU$32</f>
        <v>0.79664876566040776</v>
      </c>
      <c r="L203" s="178">
        <f>Public!DU$37</f>
        <v>0.17130702248613811</v>
      </c>
      <c r="M203" s="178">
        <f>Public!DU$42</f>
        <v>0.14626976746085352</v>
      </c>
    </row>
    <row r="204" spans="2:13" ht="30" x14ac:dyDescent="0.25">
      <c r="B204" s="39"/>
      <c r="C204" s="61" t="s">
        <v>92</v>
      </c>
      <c r="D204" s="61">
        <v>200</v>
      </c>
      <c r="E204" s="66" t="s">
        <v>435</v>
      </c>
      <c r="F204" s="61" t="s">
        <v>466</v>
      </c>
      <c r="G204" s="178" t="str">
        <f>Public!DW$12</f>
        <v>N/A</v>
      </c>
      <c r="H204" s="178" t="str">
        <f>Public!DW$17</f>
        <v>N/A</v>
      </c>
      <c r="I204" s="178" t="str">
        <f>Public!DW$22</f>
        <v>N/A</v>
      </c>
      <c r="J204" s="178" t="str">
        <f>Public!DW$27</f>
        <v>N/A</v>
      </c>
      <c r="K204" s="178">
        <f>Public!DW$32</f>
        <v>335.43105922543486</v>
      </c>
      <c r="L204" s="178">
        <f>Public!DW$37</f>
        <v>67.359579051444527</v>
      </c>
      <c r="M204" s="178">
        <f>Public!DW$42</f>
        <v>55.582511635124341</v>
      </c>
    </row>
    <row r="205" spans="2:13" ht="30" x14ac:dyDescent="0.25">
      <c r="B205" s="39"/>
      <c r="C205" s="61" t="s">
        <v>92</v>
      </c>
      <c r="D205" s="61">
        <v>201</v>
      </c>
      <c r="E205" s="66" t="s">
        <v>435</v>
      </c>
      <c r="F205" s="61" t="s">
        <v>467</v>
      </c>
      <c r="G205" s="178" t="str">
        <f>Public!DY$12</f>
        <v>N/A</v>
      </c>
      <c r="H205" s="178" t="str">
        <f>Public!DY$17</f>
        <v>N/A</v>
      </c>
      <c r="I205" s="178" t="str">
        <f>Public!DY$22</f>
        <v>N/A</v>
      </c>
      <c r="J205" s="178" t="str">
        <f>Public!DY$27</f>
        <v>N/A</v>
      </c>
      <c r="K205" s="178">
        <f>Public!DY$32</f>
        <v>318.6595062641631</v>
      </c>
      <c r="L205" s="178">
        <f>Public!DY$37</f>
        <v>68.522808994455247</v>
      </c>
      <c r="M205" s="178">
        <f>Public!DY$42</f>
        <v>58.507906984341403</v>
      </c>
    </row>
    <row r="206" spans="2:13" ht="45" x14ac:dyDescent="0.25">
      <c r="B206" s="70" t="s">
        <v>504</v>
      </c>
      <c r="C206" s="61" t="s">
        <v>327</v>
      </c>
      <c r="D206" s="61">
        <v>202</v>
      </c>
      <c r="E206" s="66" t="s">
        <v>745</v>
      </c>
      <c r="F206" s="61" t="s">
        <v>328</v>
      </c>
      <c r="G206" s="180" t="str">
        <f>Public!EE$12</f>
        <v>N/A</v>
      </c>
      <c r="H206" s="180" t="str">
        <f>Public!EE$17</f>
        <v>N/A</v>
      </c>
      <c r="I206" s="178">
        <f>Public!EE$22</f>
        <v>4821755.28</v>
      </c>
      <c r="J206" s="180" t="str">
        <f>Public!EE$27</f>
        <v>N/A</v>
      </c>
      <c r="K206" s="180" t="str">
        <f>Public!EE$32</f>
        <v>N/A</v>
      </c>
      <c r="L206" s="180" t="str">
        <f>Public!EE$37</f>
        <v>N/A</v>
      </c>
      <c r="M206" s="180" t="str">
        <f>Public!EE$42</f>
        <v>N/A</v>
      </c>
    </row>
    <row r="207" spans="2:13" ht="30" x14ac:dyDescent="0.25">
      <c r="B207" s="70" t="s">
        <v>445</v>
      </c>
      <c r="C207" s="61" t="s">
        <v>338</v>
      </c>
      <c r="D207" s="61">
        <v>203</v>
      </c>
      <c r="E207" s="66" t="s">
        <v>505</v>
      </c>
      <c r="F207" s="61" t="s">
        <v>692</v>
      </c>
      <c r="G207" s="171">
        <f>Public!EK$12</f>
        <v>34</v>
      </c>
      <c r="H207" s="171" t="str">
        <f>Public!EK$17</f>
        <v>N/A</v>
      </c>
      <c r="I207" s="171">
        <f>Public!EK$22</f>
        <v>33.890496636700824</v>
      </c>
      <c r="J207" s="171">
        <f>Public!EK$27</f>
        <v>34.121649646504324</v>
      </c>
      <c r="K207" s="171">
        <f>Public!EK$32</f>
        <v>33.982875098193247</v>
      </c>
      <c r="L207" s="171">
        <f>Public!EK$37</f>
        <v>33.842765121759626</v>
      </c>
      <c r="M207" s="171">
        <f>Public!EK$42</f>
        <v>33.691924587588375</v>
      </c>
    </row>
    <row r="208" spans="2:13" ht="30" x14ac:dyDescent="0.25">
      <c r="B208"/>
      <c r="C208" s="61" t="s">
        <v>338</v>
      </c>
      <c r="D208" s="61">
        <v>204</v>
      </c>
      <c r="E208" s="66" t="s">
        <v>505</v>
      </c>
      <c r="F208" s="61" t="s">
        <v>718</v>
      </c>
      <c r="G208" s="171" t="str">
        <f>Public!EM$12</f>
        <v>N/A</v>
      </c>
      <c r="H208" s="171" t="str">
        <f>Public!EM$17</f>
        <v>N/A</v>
      </c>
      <c r="I208" s="171" t="str">
        <f>Public!EM$22</f>
        <v>N/A</v>
      </c>
      <c r="J208" s="171" t="str">
        <f>Public!EM$27</f>
        <v>N/A</v>
      </c>
      <c r="K208" s="171">
        <f>Public!EM$32</f>
        <v>0</v>
      </c>
      <c r="L208" s="171">
        <f>Public!EM$37</f>
        <v>0</v>
      </c>
      <c r="M208" s="171">
        <f>Public!EM$42</f>
        <v>0</v>
      </c>
    </row>
    <row r="209" spans="1:13" ht="30" x14ac:dyDescent="0.25">
      <c r="B209" s="39"/>
      <c r="C209" s="61" t="s">
        <v>334</v>
      </c>
      <c r="D209" s="61">
        <v>205</v>
      </c>
      <c r="E209" s="66" t="s">
        <v>506</v>
      </c>
      <c r="F209" s="61" t="s">
        <v>460</v>
      </c>
      <c r="G209" s="116">
        <f>Public!ES$12</f>
        <v>1.5035349567949725E-2</v>
      </c>
      <c r="H209" s="116" t="str">
        <f>Public!ES$17</f>
        <v>N/A</v>
      </c>
      <c r="I209" s="116">
        <f>Public!ES$22</f>
        <v>7.999622807568994E-3</v>
      </c>
      <c r="J209" s="116">
        <f>Public!ES$27</f>
        <v>1.6292223095051059E-2</v>
      </c>
      <c r="K209" s="116">
        <f>Public!ES$32</f>
        <v>1.8853102906520033E-2</v>
      </c>
      <c r="L209" s="116">
        <f>Public!ES$37</f>
        <v>2.7494108405341711E-2</v>
      </c>
      <c r="M209" s="116">
        <f>Public!ES$42</f>
        <v>3.6920659858601726E-2</v>
      </c>
    </row>
    <row r="210" spans="1:13" ht="30" x14ac:dyDescent="0.25">
      <c r="B210" s="39"/>
      <c r="C210" s="61" t="s">
        <v>344</v>
      </c>
      <c r="D210" s="61">
        <v>206</v>
      </c>
      <c r="E210" s="66" t="s">
        <v>507</v>
      </c>
      <c r="F210" s="61" t="s">
        <v>460</v>
      </c>
      <c r="G210" s="116" t="str">
        <f>Public!EY$12</f>
        <v>N/A</v>
      </c>
      <c r="H210" s="116" t="str">
        <f>Public!EY$17</f>
        <v>N/A</v>
      </c>
      <c r="I210" s="116">
        <f>Public!EY$22</f>
        <v>0.23658610593631063</v>
      </c>
      <c r="J210" s="116" t="str">
        <f>Public!EY$27</f>
        <v>N/A</v>
      </c>
      <c r="K210" s="116" t="str">
        <f>Public!EY$32</f>
        <v>N/A</v>
      </c>
      <c r="L210" s="116" t="str">
        <f>Public!EY$37</f>
        <v>N/A</v>
      </c>
      <c r="M210" s="116" t="str">
        <f>Public!EY$42</f>
        <v>N/A</v>
      </c>
    </row>
    <row r="211" spans="1:13" ht="45" x14ac:dyDescent="0.25">
      <c r="A211" s="71" t="s">
        <v>508</v>
      </c>
      <c r="B211" s="70" t="s">
        <v>509</v>
      </c>
      <c r="C211" s="61">
        <v>1</v>
      </c>
      <c r="D211" s="61">
        <v>207</v>
      </c>
      <c r="E211" s="66" t="s">
        <v>510</v>
      </c>
      <c r="F211" s="61" t="s">
        <v>511</v>
      </c>
      <c r="G211" s="171">
        <f>'WE&amp;T'!$C$12</f>
        <v>0</v>
      </c>
      <c r="H211" s="171">
        <f>'WE&amp;T'!$C$17</f>
        <v>3</v>
      </c>
      <c r="I211" s="171">
        <f>'WE&amp;T'!$C$22</f>
        <v>3</v>
      </c>
      <c r="J211" s="171">
        <f>'WE&amp;T'!$C$27</f>
        <v>14</v>
      </c>
      <c r="K211" s="171">
        <f>'WE&amp;T'!$C$32</f>
        <v>20</v>
      </c>
      <c r="L211" s="171">
        <f>'WE&amp;T'!$C$37</f>
        <v>30</v>
      </c>
      <c r="M211" s="171">
        <f>'WE&amp;T'!$C$42</f>
        <v>45</v>
      </c>
    </row>
    <row r="212" spans="1:13" x14ac:dyDescent="0.25">
      <c r="B212" s="65" t="s">
        <v>512</v>
      </c>
      <c r="C212" s="61">
        <v>1</v>
      </c>
      <c r="D212" s="61">
        <v>208</v>
      </c>
      <c r="E212" s="66" t="s">
        <v>513</v>
      </c>
      <c r="F212" s="61" t="s">
        <v>511</v>
      </c>
      <c r="G212" s="171">
        <f>'WE&amp;T'!$I$12</f>
        <v>4577</v>
      </c>
      <c r="H212" s="171">
        <f>'WE&amp;T'!$I$17</f>
        <v>170</v>
      </c>
      <c r="I212" s="171">
        <f>'WE&amp;T'!$I$22</f>
        <v>170</v>
      </c>
      <c r="J212" s="171">
        <f>'WE&amp;T'!$I$27</f>
        <v>5359</v>
      </c>
      <c r="K212" s="171">
        <f>'WE&amp;T'!$I$32</f>
        <v>150</v>
      </c>
      <c r="L212" s="171">
        <f>'WE&amp;T'!$I$37</f>
        <v>216.66666666666666</v>
      </c>
      <c r="M212" s="171">
        <f>'WE&amp;T'!$I$42</f>
        <v>300</v>
      </c>
    </row>
    <row r="213" spans="1:13" x14ac:dyDescent="0.25">
      <c r="B213" s="39"/>
      <c r="C213" s="61">
        <v>1</v>
      </c>
      <c r="D213" s="61">
        <v>209</v>
      </c>
      <c r="E213" s="66" t="s">
        <v>514</v>
      </c>
      <c r="F213" s="61" t="s">
        <v>511</v>
      </c>
      <c r="G213" s="171">
        <f>'WE&amp;T'!K$12</f>
        <v>7564</v>
      </c>
      <c r="H213" s="171">
        <f>'WE&amp;T'!K$17</f>
        <v>170</v>
      </c>
      <c r="I213" s="171">
        <f>'WE&amp;T'!K$22</f>
        <v>170</v>
      </c>
      <c r="J213" s="171">
        <f>'WE&amp;T'!$K$27</f>
        <v>8857</v>
      </c>
      <c r="K213" s="171">
        <f>'WE&amp;T'!$K$32</f>
        <v>200</v>
      </c>
      <c r="L213" s="171">
        <f>'WE&amp;T'!$K$37</f>
        <v>250</v>
      </c>
      <c r="M213" s="171">
        <f>'WE&amp;T'!K42</f>
        <v>300</v>
      </c>
    </row>
    <row r="214" spans="1:13" ht="30" x14ac:dyDescent="0.25">
      <c r="B214" s="39"/>
      <c r="C214" s="61">
        <v>1</v>
      </c>
      <c r="D214" s="61">
        <v>210</v>
      </c>
      <c r="E214" s="66" t="s">
        <v>361</v>
      </c>
      <c r="F214" s="61" t="s">
        <v>460</v>
      </c>
      <c r="G214" s="116" t="str">
        <f>'WE&amp;T'!Q12</f>
        <v>N/A</v>
      </c>
      <c r="H214" s="116">
        <f>'WE&amp;T'!Q17</f>
        <v>2.0000000000000001E-4</v>
      </c>
      <c r="I214" s="116">
        <f>'WE&amp;T'!Q22</f>
        <v>2.0000000000000001E-4</v>
      </c>
      <c r="J214" s="116">
        <f>'WE&amp;T'!Q$27</f>
        <v>0.05</v>
      </c>
      <c r="K214" s="116">
        <f>'WE&amp;T'!Q$32</f>
        <v>2.4619626766458221E-3</v>
      </c>
      <c r="L214" s="116">
        <f>'WE&amp;T'!Q$37</f>
        <v>3.2182576353162401E-3</v>
      </c>
      <c r="M214" s="116">
        <f>'WE&amp;T'!Q$42</f>
        <v>4.0967935762276728E-3</v>
      </c>
    </row>
    <row r="215" spans="1:13" ht="30" x14ac:dyDescent="0.25">
      <c r="B215" s="70" t="s">
        <v>515</v>
      </c>
      <c r="C215" s="61">
        <v>1</v>
      </c>
      <c r="D215" s="61">
        <v>211</v>
      </c>
      <c r="E215" s="66" t="s">
        <v>516</v>
      </c>
      <c r="F215" s="61" t="s">
        <v>460</v>
      </c>
      <c r="G215" s="116">
        <f>'WE&amp;T'!W12</f>
        <v>0.01</v>
      </c>
      <c r="H215" s="116">
        <f>'WE&amp;T'!W17</f>
        <v>4.7927826332111644E-2</v>
      </c>
      <c r="I215" s="116">
        <f>'WE&amp;T'!W$22</f>
        <v>4.7927826332111644E-2</v>
      </c>
      <c r="J215" s="116">
        <f>'WE&amp;T'!W$27</f>
        <v>0.01</v>
      </c>
      <c r="K215" s="116">
        <f>'WE&amp;T'!$W$32</f>
        <v>0.65</v>
      </c>
      <c r="L215" s="116">
        <f>'WE&amp;T'!$W$37</f>
        <v>0.7</v>
      </c>
      <c r="M215" s="116">
        <f>'WE&amp;T'!$W$42</f>
        <v>0.7</v>
      </c>
    </row>
    <row r="216" spans="1:13" ht="60" x14ac:dyDescent="0.25">
      <c r="B216" s="39"/>
      <c r="C216" s="61">
        <v>1</v>
      </c>
      <c r="D216" s="61">
        <v>212</v>
      </c>
      <c r="E216" s="66" t="s">
        <v>517</v>
      </c>
      <c r="F216" s="61" t="s">
        <v>460</v>
      </c>
      <c r="G216" s="116">
        <f>'WE&amp;T'!$AC$12</f>
        <v>0</v>
      </c>
      <c r="H216" s="116">
        <f>'WE&amp;T'!$AC$17</f>
        <v>0</v>
      </c>
      <c r="I216" s="116">
        <f>'WE&amp;T'!$AC$22</f>
        <v>0</v>
      </c>
      <c r="J216" s="116">
        <f>'WE&amp;T'!$AC$27</f>
        <v>0</v>
      </c>
      <c r="K216" s="116">
        <f>'WE&amp;T'!$AC$32</f>
        <v>0.25</v>
      </c>
      <c r="L216" s="116">
        <f>'WE&amp;T'!$AC$37</f>
        <v>0.4</v>
      </c>
      <c r="M216" s="116">
        <f>'WE&amp;T'!AC$42</f>
        <v>0.5</v>
      </c>
    </row>
    <row r="217" spans="1:13" ht="60" x14ac:dyDescent="0.25">
      <c r="B217" s="39"/>
      <c r="C217" s="61">
        <v>1</v>
      </c>
      <c r="D217" s="61">
        <v>213</v>
      </c>
      <c r="E217" s="66" t="s">
        <v>518</v>
      </c>
      <c r="F217" s="61" t="s">
        <v>511</v>
      </c>
      <c r="G217" s="96" t="str">
        <f>'WE&amp;T'!$AI$12</f>
        <v>N/A</v>
      </c>
      <c r="H217" s="96" t="str">
        <f>'WE&amp;T'!$AI$17</f>
        <v>N/A</v>
      </c>
      <c r="I217" s="96" t="str">
        <f>'WE&amp;T'!AI$22</f>
        <v>N/A</v>
      </c>
      <c r="J217" s="96" t="str">
        <f>'WE&amp;T'!$AI$27</f>
        <v>N/A</v>
      </c>
      <c r="K217" s="96" t="str">
        <f>'WE&amp;T'!$AI32</f>
        <v>N/A</v>
      </c>
      <c r="L217" s="96" t="str">
        <f>'WE&amp;T'!$AI$37</f>
        <v>N/A</v>
      </c>
      <c r="M217" s="96" t="str">
        <f>'WE&amp;T'!$AI$42</f>
        <v>N/A</v>
      </c>
    </row>
    <row r="218" spans="1:13" x14ac:dyDescent="0.25">
      <c r="B218" s="46"/>
    </row>
  </sheetData>
  <sheetProtection algorithmName="SHA-512" hashValue="sRtTpOlYUSwllE7eGedLIPGHNUFtU+yFOlG8Zuwy8+o1cfKQUGFGKEvnmMBOrg2kc5cb97UUTChZSJ0T9DIgZw==" saltValue="j+LQiy/54jYQKxdqMwscOg==" spinCount="100000" sheet="1" objects="1" scenarios="1"/>
  <mergeCells count="2">
    <mergeCell ref="C3:C4"/>
    <mergeCell ref="J3:K3"/>
  </mergeCells>
  <pageMargins left="0.7" right="0.7" top="0.75" bottom="0.75" header="0.3" footer="0.3"/>
  <pageSetup scale="30" fitToHeight="0" orientation="portrait" horizontalDpi="1200" verticalDpi="1200" r:id="rId1"/>
  <ignoredErrors>
    <ignoredError sqref="M9 G9 I9 H9 J9:L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A3"/>
  <sheetViews>
    <sheetView workbookViewId="0"/>
  </sheetViews>
  <sheetFormatPr defaultColWidth="9.140625" defaultRowHeight="15" x14ac:dyDescent="0.25"/>
  <cols>
    <col min="1" max="1" width="92.7109375" style="1" customWidth="1"/>
    <col min="2" max="16384" width="9.140625" style="1"/>
  </cols>
  <sheetData>
    <row r="1" spans="1:1" ht="36" x14ac:dyDescent="0.55000000000000004">
      <c r="A1" s="10" t="s">
        <v>33</v>
      </c>
    </row>
    <row r="2" spans="1:1" ht="18.75" x14ac:dyDescent="0.3">
      <c r="A2" s="7"/>
    </row>
    <row r="3" spans="1:1" ht="18.75" x14ac:dyDescent="0.3">
      <c r="A3" s="7"/>
    </row>
  </sheetData>
  <sheetProtection algorithmName="SHA-512" hashValue="agsI7w39XPMIo6Yktm3XH2zrEbrnhLI/hdeWjvK1nDPpgSnUOB61amgfXIpha63WMLM+D/wXK+ZyTLgkXZ7Gpg==" saltValue="1El0d5d76yBY/pURHeiAIQ==" spinCount="100000" sheet="1" objects="1" scenarios="1"/>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EE49"/>
  <sheetViews>
    <sheetView showGridLines="0" zoomScale="80" zoomScaleNormal="80" workbookViewId="0">
      <pane xSplit="2" ySplit="8" topLeftCell="C9" activePane="bottomRight" state="frozen"/>
      <selection pane="topRight" activeCell="C1" sqref="C1"/>
      <selection pane="bottomLeft" activeCell="A9" sqref="A9"/>
      <selection pane="bottomRight" activeCell="C9" sqref="C9"/>
    </sheetView>
  </sheetViews>
  <sheetFormatPr defaultRowHeight="15" x14ac:dyDescent="0.25"/>
  <cols>
    <col min="1" max="1" width="3" style="269" customWidth="1"/>
    <col min="2" max="2" width="25.7109375" style="271" customWidth="1"/>
    <col min="3" max="3" width="9.140625" style="270"/>
    <col min="4" max="4" width="2.5703125" style="270" customWidth="1"/>
    <col min="5" max="5" width="9.140625" style="270"/>
    <col min="6" max="6" width="2.140625" style="270" customWidth="1"/>
    <col min="7" max="7" width="47.5703125" style="270" customWidth="1"/>
    <col min="8" max="8" width="3.140625" style="270" customWidth="1"/>
    <col min="9" max="9" width="14.85546875" style="271" customWidth="1"/>
    <col min="10" max="10" width="1.7109375" style="271" customWidth="1"/>
    <col min="11" max="11" width="12.7109375" style="271" customWidth="1"/>
    <col min="12" max="12" width="1.7109375" style="271" customWidth="1"/>
    <col min="13" max="13" width="14.5703125" style="271" customWidth="1"/>
    <col min="14" max="14" width="1.7109375" style="271" customWidth="1"/>
    <col min="15" max="15" width="15.7109375" style="271" customWidth="1"/>
    <col min="16" max="16" width="1.7109375" style="271" customWidth="1"/>
    <col min="17" max="17" width="14.85546875" style="271" customWidth="1"/>
    <col min="18" max="18" width="1.7109375" style="271" customWidth="1"/>
    <col min="19" max="19" width="15.5703125" style="271" customWidth="1"/>
    <col min="20" max="20" width="1.7109375" style="271" customWidth="1"/>
    <col min="21" max="21" width="16.42578125" style="271" customWidth="1"/>
    <col min="22" max="22" width="1.7109375" style="271" customWidth="1"/>
    <col min="23" max="23" width="45.7109375" style="271" customWidth="1"/>
    <col min="24" max="24" width="4" style="270" customWidth="1"/>
    <col min="25" max="25" width="13.5703125" style="270" customWidth="1"/>
    <col min="26" max="26" width="1.7109375" style="270" customWidth="1"/>
    <col min="27" max="27" width="13.85546875" style="270" customWidth="1"/>
    <col min="28" max="28" width="2.140625" style="270" customWidth="1"/>
    <col min="29" max="29" width="14.85546875" style="270" bestFit="1" customWidth="1"/>
    <col min="30" max="30" width="2.28515625" style="270" customWidth="1"/>
    <col min="31" max="31" width="14.85546875" style="270" bestFit="1" customWidth="1"/>
    <col min="32" max="32" width="2.5703125" style="270" customWidth="1"/>
    <col min="33" max="33" width="18.42578125" style="270" customWidth="1"/>
    <col min="34" max="34" width="3.42578125" style="270" customWidth="1"/>
    <col min="35" max="35" width="15.42578125" style="270" customWidth="1"/>
    <col min="36" max="36" width="2" style="270" customWidth="1"/>
    <col min="37" max="37" width="9.140625" style="270"/>
    <col min="38" max="38" width="7.28515625" style="270" customWidth="1"/>
    <col min="39" max="39" width="25" style="270" bestFit="1" customWidth="1"/>
    <col min="40" max="40" width="5" style="270" customWidth="1"/>
    <col min="41" max="41" width="14.85546875" style="271" customWidth="1"/>
    <col min="42" max="42" width="1.7109375" style="271" customWidth="1"/>
    <col min="43" max="43" width="12.7109375" style="271" customWidth="1"/>
    <col min="44" max="44" width="1.7109375" style="271" customWidth="1"/>
    <col min="45" max="45" width="14.5703125" style="271" customWidth="1"/>
    <col min="46" max="46" width="1.7109375" style="271" customWidth="1"/>
    <col min="47" max="47" width="15.7109375" style="271" customWidth="1"/>
    <col min="48" max="48" width="1.7109375" style="271" customWidth="1"/>
    <col min="49" max="49" width="14.85546875" style="271" customWidth="1"/>
    <col min="50" max="50" width="1.7109375" style="271" customWidth="1"/>
    <col min="51" max="51" width="15.5703125" style="271" customWidth="1"/>
    <col min="52" max="52" width="1.7109375" style="271" customWidth="1"/>
    <col min="53" max="53" width="16.42578125" style="271" customWidth="1"/>
    <col min="54" max="54" width="1.7109375" style="271" customWidth="1"/>
    <col min="55" max="55" width="50.5703125" style="271" customWidth="1"/>
    <col min="56" max="56" width="4" style="270" customWidth="1"/>
    <col min="57" max="57" width="13.5703125" style="270" customWidth="1"/>
    <col min="58" max="58" width="1.7109375" style="270" customWidth="1"/>
    <col min="59" max="59" width="13.85546875" style="270" customWidth="1"/>
    <col min="60" max="60" width="2.140625" style="270" customWidth="1"/>
    <col min="61" max="61" width="13.28515625" style="270" customWidth="1"/>
    <col min="62" max="62" width="2.28515625" style="270" customWidth="1"/>
    <col min="63" max="63" width="14" style="270" customWidth="1"/>
    <col min="64" max="64" width="2.5703125" style="270" customWidth="1"/>
    <col min="65" max="65" width="15.5703125" style="270" customWidth="1"/>
    <col min="66" max="66" width="2.28515625" style="270" customWidth="1"/>
    <col min="67" max="67" width="15.42578125" style="270" customWidth="1"/>
    <col min="68" max="68" width="2" style="270" customWidth="1"/>
    <col min="69" max="69" width="9.140625" style="270"/>
    <col min="70" max="70" width="7.28515625" style="270" customWidth="1"/>
    <col min="71" max="71" width="52.28515625" style="270" customWidth="1"/>
    <col min="72" max="72" width="3.140625" style="270" customWidth="1"/>
    <col min="73" max="73" width="14.85546875" style="271" customWidth="1"/>
    <col min="74" max="74" width="1.7109375" style="271" customWidth="1"/>
    <col min="75" max="75" width="12.7109375" style="271" customWidth="1"/>
    <col min="76" max="76" width="1.7109375" style="271" customWidth="1"/>
    <col min="77" max="77" width="14.5703125" style="271" customWidth="1"/>
    <col min="78" max="78" width="1.7109375" style="271" customWidth="1"/>
    <col min="79" max="79" width="15.7109375" style="271" customWidth="1"/>
    <col min="80" max="80" width="1.7109375" style="271" customWidth="1"/>
    <col min="81" max="81" width="14.85546875" style="271" customWidth="1"/>
    <col min="82" max="82" width="1.7109375" style="271" customWidth="1"/>
    <col min="83" max="83" width="15.5703125" style="271" customWidth="1"/>
    <col min="84" max="84" width="1.7109375" style="271" customWidth="1"/>
    <col min="85" max="85" width="16.42578125" style="271" customWidth="1"/>
    <col min="86" max="86" width="1.7109375" style="271" customWidth="1"/>
    <col min="87" max="87" width="45.7109375" style="271" customWidth="1"/>
    <col min="88" max="88" width="4" style="270" customWidth="1"/>
    <col min="89" max="89" width="13.5703125" style="270" customWidth="1"/>
    <col min="90" max="90" width="1.7109375" style="270" customWidth="1"/>
    <col min="91" max="91" width="13.85546875" style="270" customWidth="1"/>
    <col min="92" max="92" width="2.140625" style="270" customWidth="1"/>
    <col min="93" max="93" width="13.28515625" style="270" customWidth="1"/>
    <col min="94" max="94" width="2.28515625" style="270" customWidth="1"/>
    <col min="95" max="95" width="14" style="270" customWidth="1"/>
    <col min="96" max="96" width="2.5703125" style="270" customWidth="1"/>
    <col min="97" max="97" width="15.5703125" style="270" customWidth="1"/>
    <col min="98" max="98" width="3.42578125" style="270" customWidth="1"/>
    <col min="99" max="99" width="15.42578125" style="270" customWidth="1"/>
    <col min="100" max="100" width="2" style="270" customWidth="1"/>
    <col min="101" max="101" width="9.140625" style="270"/>
    <col min="102" max="102" width="7.28515625" style="270" customWidth="1"/>
    <col min="103" max="103" width="50.42578125" style="270" customWidth="1"/>
    <col min="104" max="104" width="5" style="270" customWidth="1"/>
    <col min="105" max="105" width="14.7109375" style="271" customWidth="1"/>
    <col min="106" max="106" width="1.7109375" style="271" customWidth="1"/>
    <col min="107" max="107" width="14.28515625" style="271" customWidth="1"/>
    <col min="108" max="108" width="1.7109375" style="271" customWidth="1"/>
    <col min="109" max="109" width="13.42578125" style="271" customWidth="1"/>
    <col min="110" max="110" width="1.7109375" style="271" customWidth="1"/>
    <col min="111" max="111" width="14" style="271" customWidth="1"/>
    <col min="112" max="112" width="1.7109375" style="271" customWidth="1"/>
    <col min="113" max="113" width="13.42578125" style="271" customWidth="1"/>
    <col min="114" max="114" width="1.7109375" style="271" customWidth="1"/>
    <col min="115" max="115" width="14" style="271" customWidth="1"/>
    <col min="116" max="116" width="1.7109375" style="271" customWidth="1"/>
    <col min="117" max="117" width="27.140625" style="272" bestFit="1" customWidth="1"/>
    <col min="118" max="118" width="1.7109375" style="273" customWidth="1"/>
    <col min="119" max="119" width="53.5703125" style="271" customWidth="1"/>
    <col min="120" max="120" width="4.28515625" style="270" customWidth="1"/>
    <col min="121" max="121" width="14.7109375" style="271" customWidth="1"/>
    <col min="122" max="122" width="1.7109375" style="271" customWidth="1"/>
    <col min="123" max="123" width="14.28515625" style="271" customWidth="1"/>
    <col min="124" max="124" width="1.7109375" style="271" customWidth="1"/>
    <col min="125" max="125" width="13.42578125" style="271" customWidth="1"/>
    <col min="126" max="126" width="1.7109375" style="271" customWidth="1"/>
    <col min="127" max="127" width="14" style="271" customWidth="1"/>
    <col min="128" max="128" width="1.7109375" style="271" customWidth="1"/>
    <col min="129" max="129" width="13.42578125" style="271" customWidth="1"/>
    <col min="130" max="130" width="1.7109375" style="271" customWidth="1"/>
    <col min="131" max="131" width="14" style="271" customWidth="1"/>
    <col min="132" max="132" width="1.7109375" style="271" customWidth="1"/>
    <col min="133" max="133" width="27.140625" style="272" bestFit="1" customWidth="1"/>
    <col min="134" max="134" width="1.7109375" style="273" customWidth="1"/>
    <col min="135" max="135" width="55.5703125" style="271" customWidth="1"/>
    <col min="136" max="16384" width="9.140625" style="270"/>
  </cols>
  <sheetData>
    <row r="1" spans="1:135" x14ac:dyDescent="0.25">
      <c r="A1" s="269" t="s">
        <v>412</v>
      </c>
      <c r="B1" s="183"/>
      <c r="C1" s="269" t="s">
        <v>33</v>
      </c>
      <c r="I1" s="234" t="s">
        <v>33</v>
      </c>
      <c r="J1" s="234"/>
      <c r="K1" s="234"/>
      <c r="L1" s="234"/>
      <c r="M1" s="234"/>
      <c r="N1" s="234"/>
      <c r="O1" s="234"/>
      <c r="P1" s="234"/>
      <c r="Q1" s="234"/>
      <c r="R1" s="234"/>
      <c r="S1" s="234"/>
      <c r="T1" s="234"/>
      <c r="U1" s="234"/>
      <c r="V1" s="234"/>
      <c r="W1" s="184"/>
      <c r="Y1" s="269" t="s">
        <v>33</v>
      </c>
      <c r="AO1" s="234" t="s">
        <v>33</v>
      </c>
      <c r="AP1" s="234"/>
      <c r="AQ1" s="234"/>
      <c r="AR1" s="234"/>
      <c r="AS1" s="234"/>
      <c r="AT1" s="234"/>
      <c r="AU1" s="234"/>
      <c r="AV1" s="234"/>
      <c r="AW1" s="234"/>
      <c r="AX1" s="234"/>
      <c r="AY1" s="234"/>
      <c r="AZ1" s="234"/>
      <c r="BA1" s="234"/>
      <c r="BB1" s="234"/>
      <c r="BC1" s="184"/>
      <c r="BE1" s="269" t="s">
        <v>33</v>
      </c>
      <c r="BU1" s="234" t="s">
        <v>33</v>
      </c>
      <c r="BV1" s="234"/>
      <c r="BW1" s="234"/>
      <c r="BX1" s="234"/>
      <c r="BY1" s="234"/>
      <c r="BZ1" s="234"/>
      <c r="CA1" s="234"/>
      <c r="CB1" s="234"/>
      <c r="CC1" s="234"/>
      <c r="CD1" s="234"/>
      <c r="CE1" s="234"/>
      <c r="CF1" s="234"/>
      <c r="CG1" s="234"/>
      <c r="CH1" s="234"/>
      <c r="CI1" s="184"/>
      <c r="CK1" s="269" t="s">
        <v>33</v>
      </c>
      <c r="DA1" s="234" t="s">
        <v>33</v>
      </c>
      <c r="DQ1" s="234" t="s">
        <v>33</v>
      </c>
    </row>
    <row r="2" spans="1:135" x14ac:dyDescent="0.25">
      <c r="A2" s="269" t="s">
        <v>413</v>
      </c>
      <c r="B2" s="183"/>
      <c r="C2" s="269" t="s">
        <v>519</v>
      </c>
      <c r="I2" s="234" t="s">
        <v>522</v>
      </c>
      <c r="J2" s="234"/>
      <c r="K2" s="234"/>
      <c r="L2" s="234"/>
      <c r="M2" s="234"/>
      <c r="N2" s="234"/>
      <c r="O2" s="234"/>
      <c r="P2" s="234"/>
      <c r="Q2" s="234"/>
      <c r="R2" s="234"/>
      <c r="S2" s="234"/>
      <c r="T2" s="234"/>
      <c r="U2" s="234"/>
      <c r="V2" s="234"/>
      <c r="W2" s="184"/>
      <c r="Y2" s="234" t="s">
        <v>522</v>
      </c>
      <c r="AO2" s="234" t="s">
        <v>540</v>
      </c>
      <c r="AP2" s="234"/>
      <c r="AQ2" s="234"/>
      <c r="AR2" s="234"/>
      <c r="AS2" s="234"/>
      <c r="AT2" s="234"/>
      <c r="AU2" s="234"/>
      <c r="AV2" s="234"/>
      <c r="AW2" s="234"/>
      <c r="AX2" s="234"/>
      <c r="AY2" s="234"/>
      <c r="AZ2" s="234"/>
      <c r="BA2" s="234"/>
      <c r="BB2" s="234"/>
      <c r="BC2" s="184"/>
      <c r="BE2" s="234" t="s">
        <v>540</v>
      </c>
      <c r="BU2" s="234" t="s">
        <v>543</v>
      </c>
      <c r="BV2" s="234"/>
      <c r="BW2" s="234"/>
      <c r="BX2" s="234"/>
      <c r="BY2" s="234"/>
      <c r="BZ2" s="234"/>
      <c r="CA2" s="234"/>
      <c r="CB2" s="234"/>
      <c r="CC2" s="234"/>
      <c r="CD2" s="234"/>
      <c r="CE2" s="234"/>
      <c r="CF2" s="234"/>
      <c r="CG2" s="234"/>
      <c r="CH2" s="234"/>
      <c r="CI2" s="184"/>
      <c r="CK2" s="234" t="s">
        <v>543</v>
      </c>
      <c r="DA2" s="234" t="s">
        <v>548</v>
      </c>
      <c r="DQ2" s="234" t="s">
        <v>548</v>
      </c>
    </row>
    <row r="3" spans="1:135" x14ac:dyDescent="0.25">
      <c r="A3" s="269" t="s">
        <v>414</v>
      </c>
      <c r="B3" s="183"/>
      <c r="C3" s="274">
        <v>1</v>
      </c>
      <c r="I3" s="234" t="s">
        <v>533</v>
      </c>
      <c r="J3" s="234"/>
      <c r="K3" s="234"/>
      <c r="L3" s="234"/>
      <c r="M3" s="234"/>
      <c r="N3" s="234"/>
      <c r="O3" s="234"/>
      <c r="P3" s="234"/>
      <c r="Q3" s="234"/>
      <c r="R3" s="234"/>
      <c r="S3" s="234"/>
      <c r="T3" s="234"/>
      <c r="U3" s="234"/>
      <c r="V3" s="234"/>
      <c r="W3" s="184"/>
      <c r="Y3" s="269" t="s">
        <v>534</v>
      </c>
      <c r="AO3" s="234" t="s">
        <v>541</v>
      </c>
      <c r="AP3" s="234"/>
      <c r="AQ3" s="234"/>
      <c r="AR3" s="234"/>
      <c r="AS3" s="234"/>
      <c r="AT3" s="234"/>
      <c r="AU3" s="234"/>
      <c r="AV3" s="234"/>
      <c r="AW3" s="234"/>
      <c r="AX3" s="234"/>
      <c r="AY3" s="234"/>
      <c r="AZ3" s="234"/>
      <c r="BA3" s="234"/>
      <c r="BB3" s="234"/>
      <c r="BC3" s="184"/>
      <c r="BE3" s="269" t="s">
        <v>542</v>
      </c>
      <c r="BU3" s="234" t="s">
        <v>544</v>
      </c>
      <c r="BV3" s="234"/>
      <c r="BW3" s="234"/>
      <c r="BX3" s="234"/>
      <c r="BY3" s="234"/>
      <c r="BZ3" s="234"/>
      <c r="CA3" s="234"/>
      <c r="CB3" s="234"/>
      <c r="CC3" s="234"/>
      <c r="CD3" s="234"/>
      <c r="CE3" s="234"/>
      <c r="CF3" s="234"/>
      <c r="CG3" s="234"/>
      <c r="CH3" s="234"/>
      <c r="CI3" s="184"/>
      <c r="CK3" s="269" t="s">
        <v>545</v>
      </c>
      <c r="DA3" s="234" t="s">
        <v>562</v>
      </c>
      <c r="DQ3" s="234" t="s">
        <v>563</v>
      </c>
    </row>
    <row r="4" spans="1:135" x14ac:dyDescent="0.25">
      <c r="A4" s="269" t="s">
        <v>415</v>
      </c>
      <c r="B4" s="183"/>
      <c r="C4" s="269" t="s">
        <v>371</v>
      </c>
      <c r="I4" s="234" t="s">
        <v>432</v>
      </c>
      <c r="J4" s="234"/>
      <c r="K4" s="234"/>
      <c r="L4" s="234"/>
      <c r="M4" s="234"/>
      <c r="N4" s="234"/>
      <c r="O4" s="234"/>
      <c r="P4" s="234"/>
      <c r="Q4" s="234"/>
      <c r="R4" s="234"/>
      <c r="S4" s="234"/>
      <c r="T4" s="234"/>
      <c r="U4" s="234"/>
      <c r="V4" s="234"/>
      <c r="W4" s="184"/>
      <c r="Y4" s="234" t="s">
        <v>432</v>
      </c>
      <c r="AO4" s="234" t="s">
        <v>432</v>
      </c>
      <c r="AP4" s="234"/>
      <c r="AQ4" s="234"/>
      <c r="AR4" s="234"/>
      <c r="AS4" s="234"/>
      <c r="AT4" s="234"/>
      <c r="AU4" s="234"/>
      <c r="AV4" s="234"/>
      <c r="AW4" s="234"/>
      <c r="AX4" s="234"/>
      <c r="AY4" s="234"/>
      <c r="AZ4" s="234"/>
      <c r="BA4" s="234"/>
      <c r="BB4" s="234"/>
      <c r="BC4" s="184"/>
      <c r="BE4" s="234" t="s">
        <v>433</v>
      </c>
      <c r="BU4" s="234" t="s">
        <v>434</v>
      </c>
      <c r="BV4" s="234"/>
      <c r="BW4" s="234"/>
      <c r="BX4" s="234"/>
      <c r="BY4" s="234"/>
      <c r="BZ4" s="234"/>
      <c r="CA4" s="234"/>
      <c r="CB4" s="234"/>
      <c r="CC4" s="234"/>
      <c r="CD4" s="234"/>
      <c r="CE4" s="234"/>
      <c r="CF4" s="234"/>
      <c r="CG4" s="234"/>
      <c r="CH4" s="234"/>
      <c r="CI4" s="184"/>
      <c r="CK4" s="234" t="s">
        <v>432</v>
      </c>
      <c r="DA4" s="234" t="s">
        <v>444</v>
      </c>
      <c r="DQ4" s="234" t="s">
        <v>435</v>
      </c>
    </row>
    <row r="5" spans="1:135" x14ac:dyDescent="0.25">
      <c r="I5" s="225"/>
      <c r="J5" s="225"/>
      <c r="K5" s="225"/>
      <c r="L5" s="225"/>
      <c r="M5" s="225"/>
      <c r="N5" s="225"/>
      <c r="O5" s="225"/>
      <c r="P5" s="225"/>
      <c r="Q5" s="225"/>
      <c r="R5" s="225"/>
      <c r="S5" s="225"/>
      <c r="T5" s="225"/>
      <c r="U5" s="225"/>
      <c r="V5" s="225"/>
      <c r="W5" s="183"/>
      <c r="AO5" s="225"/>
      <c r="AP5" s="225"/>
      <c r="AQ5" s="225"/>
      <c r="AR5" s="225"/>
      <c r="AS5" s="225"/>
      <c r="AT5" s="225"/>
      <c r="AU5" s="225"/>
      <c r="AV5" s="225"/>
      <c r="AW5" s="225"/>
      <c r="AX5" s="225"/>
      <c r="AY5" s="225"/>
      <c r="AZ5" s="225"/>
      <c r="BA5" s="225"/>
      <c r="BB5" s="225"/>
      <c r="BC5" s="183"/>
      <c r="BU5" s="225"/>
      <c r="BV5" s="225"/>
      <c r="BW5" s="225"/>
      <c r="BX5" s="225"/>
      <c r="BY5" s="225"/>
      <c r="BZ5" s="225"/>
      <c r="CA5" s="225"/>
      <c r="CB5" s="225"/>
      <c r="CC5" s="225"/>
      <c r="CD5" s="225"/>
      <c r="CE5" s="225"/>
      <c r="CF5" s="225"/>
      <c r="CG5" s="225"/>
      <c r="CH5" s="225"/>
      <c r="CI5" s="183"/>
    </row>
    <row r="6" spans="1:135" x14ac:dyDescent="0.25">
      <c r="I6" s="225"/>
      <c r="J6" s="225"/>
      <c r="K6" s="225"/>
      <c r="L6" s="225"/>
      <c r="M6" s="225"/>
      <c r="N6" s="225"/>
      <c r="O6" s="225"/>
      <c r="P6" s="225"/>
      <c r="Q6" s="225"/>
      <c r="R6" s="225"/>
      <c r="S6" s="225"/>
      <c r="T6" s="225"/>
      <c r="U6" s="225"/>
      <c r="V6" s="225"/>
      <c r="W6" s="183"/>
      <c r="AO6" s="225"/>
      <c r="AP6" s="225"/>
      <c r="AQ6" s="225"/>
      <c r="AR6" s="225"/>
      <c r="AS6" s="225"/>
      <c r="AT6" s="225"/>
      <c r="AU6" s="225"/>
      <c r="AV6" s="225"/>
      <c r="AW6" s="225"/>
      <c r="AX6" s="225"/>
      <c r="AY6" s="225"/>
      <c r="AZ6" s="225"/>
      <c r="BA6" s="225"/>
      <c r="BB6" s="225"/>
      <c r="BC6" s="183"/>
      <c r="BU6" s="225"/>
      <c r="BV6" s="225"/>
      <c r="BW6" s="225"/>
      <c r="BX6" s="225"/>
      <c r="BY6" s="225"/>
      <c r="BZ6" s="225"/>
      <c r="CA6" s="225"/>
      <c r="CB6" s="225"/>
      <c r="CC6" s="225"/>
      <c r="CD6" s="225"/>
      <c r="CE6" s="225"/>
      <c r="CF6" s="225"/>
      <c r="CG6" s="225"/>
      <c r="CH6" s="225"/>
      <c r="CI6" s="183"/>
    </row>
    <row r="7" spans="1:135" x14ac:dyDescent="0.25">
      <c r="B7" s="183"/>
      <c r="I7" s="275"/>
      <c r="J7" s="275"/>
      <c r="K7" s="275"/>
      <c r="L7" s="275"/>
      <c r="M7" s="275"/>
      <c r="N7" s="275"/>
      <c r="O7" s="275"/>
      <c r="P7" s="238"/>
      <c r="Q7" s="275"/>
      <c r="R7" s="238"/>
      <c r="S7" s="275"/>
      <c r="T7" s="238"/>
      <c r="U7" s="238"/>
      <c r="V7" s="238"/>
      <c r="W7" s="105"/>
      <c r="AO7" s="275"/>
      <c r="AP7" s="275"/>
      <c r="AQ7" s="275"/>
      <c r="AR7" s="275"/>
      <c r="AS7" s="275"/>
      <c r="AT7" s="275"/>
      <c r="AU7" s="275"/>
      <c r="AV7" s="238"/>
      <c r="AW7" s="275"/>
      <c r="AX7" s="238"/>
      <c r="AY7" s="275"/>
      <c r="AZ7" s="238"/>
      <c r="BA7" s="238"/>
      <c r="BB7" s="238"/>
      <c r="BC7" s="105"/>
      <c r="BU7" s="275"/>
      <c r="BV7" s="275"/>
      <c r="BW7" s="275"/>
      <c r="BX7" s="275"/>
      <c r="BY7" s="275"/>
      <c r="BZ7" s="275"/>
      <c r="CA7" s="275"/>
      <c r="CB7" s="238"/>
      <c r="CC7" s="275"/>
      <c r="CD7" s="238"/>
      <c r="CE7" s="275"/>
      <c r="CF7" s="238"/>
      <c r="CG7" s="238"/>
      <c r="CH7" s="238"/>
      <c r="CI7" s="105"/>
    </row>
    <row r="8" spans="1:135" ht="45" x14ac:dyDescent="0.25">
      <c r="B8" s="276"/>
      <c r="C8" s="277" t="s">
        <v>520</v>
      </c>
      <c r="D8" s="278"/>
      <c r="E8" s="277" t="s">
        <v>409</v>
      </c>
      <c r="F8" s="279"/>
      <c r="G8" s="280" t="s">
        <v>521</v>
      </c>
      <c r="I8" s="281" t="s">
        <v>525</v>
      </c>
      <c r="J8" s="282"/>
      <c r="K8" s="281" t="s">
        <v>526</v>
      </c>
      <c r="L8" s="282"/>
      <c r="M8" s="281" t="s">
        <v>523</v>
      </c>
      <c r="N8" s="282"/>
      <c r="O8" s="281" t="s">
        <v>524</v>
      </c>
      <c r="P8" s="278"/>
      <c r="Q8" s="281" t="s">
        <v>690</v>
      </c>
      <c r="R8" s="278"/>
      <c r="S8" s="281" t="s">
        <v>531</v>
      </c>
      <c r="T8" s="278"/>
      <c r="U8" s="281" t="s">
        <v>409</v>
      </c>
      <c r="V8" s="278"/>
      <c r="W8" s="280" t="s">
        <v>521</v>
      </c>
      <c r="Y8" s="281" t="s">
        <v>535</v>
      </c>
      <c r="Z8" s="282"/>
      <c r="AA8" s="281" t="s">
        <v>537</v>
      </c>
      <c r="AB8" s="282"/>
      <c r="AC8" s="281" t="s">
        <v>538</v>
      </c>
      <c r="AD8" s="282"/>
      <c r="AE8" s="281" t="s">
        <v>539</v>
      </c>
      <c r="AF8" s="278"/>
      <c r="AG8" s="281" t="s">
        <v>848</v>
      </c>
      <c r="AH8" s="278"/>
      <c r="AI8" s="281" t="s">
        <v>536</v>
      </c>
      <c r="AJ8" s="278"/>
      <c r="AK8" s="281" t="s">
        <v>409</v>
      </c>
      <c r="AL8" s="278"/>
      <c r="AM8" s="280" t="s">
        <v>521</v>
      </c>
      <c r="AO8" s="281" t="s">
        <v>525</v>
      </c>
      <c r="AP8" s="282"/>
      <c r="AQ8" s="281" t="s">
        <v>526</v>
      </c>
      <c r="AR8" s="282"/>
      <c r="AS8" s="281" t="s">
        <v>523</v>
      </c>
      <c r="AT8" s="282"/>
      <c r="AU8" s="281" t="s">
        <v>524</v>
      </c>
      <c r="AV8" s="278"/>
      <c r="AW8" s="281" t="s">
        <v>690</v>
      </c>
      <c r="AX8" s="278"/>
      <c r="AY8" s="281" t="s">
        <v>531</v>
      </c>
      <c r="AZ8" s="278"/>
      <c r="BA8" s="281" t="s">
        <v>409</v>
      </c>
      <c r="BB8" s="278"/>
      <c r="BC8" s="280" t="s">
        <v>521</v>
      </c>
      <c r="BE8" s="281" t="s">
        <v>535</v>
      </c>
      <c r="BF8" s="282"/>
      <c r="BG8" s="281" t="s">
        <v>537</v>
      </c>
      <c r="BH8" s="282"/>
      <c r="BI8" s="281" t="s">
        <v>538</v>
      </c>
      <c r="BJ8" s="282"/>
      <c r="BK8" s="281" t="s">
        <v>539</v>
      </c>
      <c r="BL8" s="278"/>
      <c r="BM8" s="281" t="s">
        <v>691</v>
      </c>
      <c r="BN8" s="278"/>
      <c r="BO8" s="281" t="s">
        <v>536</v>
      </c>
      <c r="BP8" s="278"/>
      <c r="BQ8" s="281" t="s">
        <v>409</v>
      </c>
      <c r="BR8" s="278"/>
      <c r="BS8" s="280" t="s">
        <v>521</v>
      </c>
      <c r="BU8" s="281" t="s">
        <v>525</v>
      </c>
      <c r="BV8" s="282"/>
      <c r="BW8" s="281" t="s">
        <v>526</v>
      </c>
      <c r="BX8" s="282"/>
      <c r="BY8" s="281" t="s">
        <v>523</v>
      </c>
      <c r="BZ8" s="282"/>
      <c r="CA8" s="281" t="s">
        <v>524</v>
      </c>
      <c r="CB8" s="278"/>
      <c r="CC8" s="281" t="s">
        <v>690</v>
      </c>
      <c r="CD8" s="278"/>
      <c r="CE8" s="281" t="s">
        <v>531</v>
      </c>
      <c r="CF8" s="278"/>
      <c r="CG8" s="281" t="s">
        <v>409</v>
      </c>
      <c r="CH8" s="278"/>
      <c r="CI8" s="280" t="s">
        <v>521</v>
      </c>
      <c r="CK8" s="281" t="s">
        <v>535</v>
      </c>
      <c r="CL8" s="282"/>
      <c r="CM8" s="281" t="s">
        <v>537</v>
      </c>
      <c r="CN8" s="282"/>
      <c r="CO8" s="281" t="s">
        <v>538</v>
      </c>
      <c r="CP8" s="282"/>
      <c r="CQ8" s="281" t="s">
        <v>539</v>
      </c>
      <c r="CR8" s="278"/>
      <c r="CS8" s="281" t="s">
        <v>691</v>
      </c>
      <c r="CT8" s="278"/>
      <c r="CU8" s="281" t="s">
        <v>536</v>
      </c>
      <c r="CV8" s="278"/>
      <c r="CW8" s="281" t="s">
        <v>409</v>
      </c>
      <c r="CX8" s="278"/>
      <c r="CY8" s="280" t="s">
        <v>521</v>
      </c>
      <c r="DA8" s="283" t="s">
        <v>448</v>
      </c>
      <c r="DB8" s="278"/>
      <c r="DC8" s="281" t="s">
        <v>449</v>
      </c>
      <c r="DD8" s="278"/>
      <c r="DE8" s="283" t="s">
        <v>447</v>
      </c>
      <c r="DF8" s="278"/>
      <c r="DG8" s="281" t="s">
        <v>549</v>
      </c>
      <c r="DH8" s="278"/>
      <c r="DI8" s="283" t="s">
        <v>558</v>
      </c>
      <c r="DJ8" s="278"/>
      <c r="DK8" s="281" t="s">
        <v>559</v>
      </c>
      <c r="DL8" s="278"/>
      <c r="DM8" s="283" t="s">
        <v>409</v>
      </c>
      <c r="DN8" s="284"/>
      <c r="DO8" s="285" t="s">
        <v>521</v>
      </c>
      <c r="DQ8" s="283" t="s">
        <v>448</v>
      </c>
      <c r="DR8" s="278"/>
      <c r="DS8" s="281" t="s">
        <v>449</v>
      </c>
      <c r="DT8" s="278"/>
      <c r="DU8" s="283" t="s">
        <v>447</v>
      </c>
      <c r="DV8" s="278"/>
      <c r="DW8" s="281" t="s">
        <v>549</v>
      </c>
      <c r="DX8" s="278"/>
      <c r="DY8" s="283" t="s">
        <v>558</v>
      </c>
      <c r="DZ8" s="278"/>
      <c r="EA8" s="281" t="s">
        <v>559</v>
      </c>
      <c r="EB8" s="278"/>
      <c r="EC8" s="283" t="s">
        <v>409</v>
      </c>
      <c r="ED8" s="284"/>
      <c r="EE8" s="285" t="s">
        <v>521</v>
      </c>
    </row>
    <row r="9" spans="1:135" x14ac:dyDescent="0.25">
      <c r="A9" s="269" t="s">
        <v>416</v>
      </c>
      <c r="B9" s="183"/>
      <c r="C9" s="97"/>
      <c r="D9" s="97"/>
      <c r="E9" s="97"/>
      <c r="F9" s="97"/>
      <c r="G9" s="286"/>
      <c r="I9" s="287"/>
      <c r="J9" s="287"/>
      <c r="K9" s="287"/>
      <c r="L9" s="287"/>
      <c r="M9" s="287"/>
      <c r="N9" s="287"/>
      <c r="O9" s="287"/>
      <c r="P9" s="225"/>
      <c r="Q9" s="287"/>
      <c r="R9" s="225"/>
      <c r="S9" s="287"/>
      <c r="T9" s="225"/>
      <c r="U9" s="225"/>
      <c r="V9" s="225"/>
      <c r="W9" s="184"/>
      <c r="Y9" s="287"/>
      <c r="Z9" s="287"/>
      <c r="AA9" s="287"/>
      <c r="AB9" s="287"/>
      <c r="AC9" s="287"/>
      <c r="AD9" s="287"/>
      <c r="AE9" s="287"/>
      <c r="AF9" s="225"/>
      <c r="AG9" s="287"/>
      <c r="AH9" s="225"/>
      <c r="AI9" s="287"/>
      <c r="AJ9" s="225"/>
      <c r="AK9" s="225"/>
      <c r="AL9" s="225"/>
      <c r="AM9" s="184"/>
      <c r="AO9" s="287"/>
      <c r="AP9" s="287"/>
      <c r="AQ9" s="287"/>
      <c r="AR9" s="287"/>
      <c r="AS9" s="287"/>
      <c r="AT9" s="287"/>
      <c r="AU9" s="287"/>
      <c r="AV9" s="225"/>
      <c r="AW9" s="287"/>
      <c r="AX9" s="225"/>
      <c r="AY9" s="287"/>
      <c r="AZ9" s="225"/>
      <c r="BA9" s="225"/>
      <c r="BB9" s="225"/>
      <c r="BC9" s="184"/>
      <c r="BE9" s="287"/>
      <c r="BF9" s="287"/>
      <c r="BG9" s="287"/>
      <c r="BH9" s="287"/>
      <c r="BI9" s="287"/>
      <c r="BJ9" s="287"/>
      <c r="BK9" s="287"/>
      <c r="BL9" s="225"/>
      <c r="BM9" s="287"/>
      <c r="BN9" s="225"/>
      <c r="BO9" s="287"/>
      <c r="BP9" s="225"/>
      <c r="BQ9" s="225"/>
      <c r="BR9" s="225"/>
      <c r="BS9" s="184"/>
      <c r="BU9" s="287"/>
      <c r="BV9" s="287"/>
      <c r="BW9" s="287"/>
      <c r="BX9" s="287"/>
      <c r="BY9" s="287"/>
      <c r="BZ9" s="287"/>
      <c r="CA9" s="287"/>
      <c r="CB9" s="225"/>
      <c r="CC9" s="287"/>
      <c r="CD9" s="225"/>
      <c r="CE9" s="287"/>
      <c r="CF9" s="225"/>
      <c r="CG9" s="225"/>
      <c r="CH9" s="225"/>
      <c r="CI9" s="184"/>
      <c r="CK9" s="287"/>
      <c r="CL9" s="287"/>
      <c r="CM9" s="287"/>
      <c r="CN9" s="287"/>
      <c r="CO9" s="287"/>
      <c r="CP9" s="287"/>
      <c r="CQ9" s="287"/>
      <c r="CR9" s="225"/>
      <c r="CS9" s="287"/>
      <c r="CT9" s="225"/>
      <c r="CU9" s="287"/>
      <c r="CV9" s="225"/>
      <c r="CW9" s="225"/>
      <c r="CX9" s="225"/>
      <c r="CY9" s="184"/>
      <c r="DA9" s="101"/>
      <c r="DB9" s="101"/>
      <c r="DC9" s="101"/>
      <c r="DD9" s="101"/>
      <c r="DE9" s="101"/>
      <c r="DF9" s="101"/>
      <c r="DG9" s="101"/>
      <c r="DH9" s="101"/>
      <c r="DI9" s="101"/>
      <c r="DJ9" s="101"/>
      <c r="DK9" s="101"/>
      <c r="DL9" s="101"/>
      <c r="DM9" s="288"/>
      <c r="DN9" s="288"/>
      <c r="DO9" s="101"/>
      <c r="DQ9" s="101"/>
      <c r="DR9" s="101"/>
      <c r="DS9" s="101"/>
      <c r="DT9" s="101"/>
      <c r="DU9" s="101"/>
      <c r="DV9" s="101"/>
      <c r="DW9" s="101"/>
      <c r="DX9" s="101"/>
      <c r="DY9" s="101"/>
      <c r="DZ9" s="101"/>
      <c r="EA9" s="101"/>
      <c r="EB9" s="101"/>
      <c r="EC9" s="288"/>
      <c r="ED9" s="288"/>
      <c r="EE9" s="101"/>
    </row>
    <row r="10" spans="1:135" s="97" customFormat="1" x14ac:dyDescent="0.25">
      <c r="A10" s="182"/>
      <c r="B10" s="105" t="s">
        <v>417</v>
      </c>
      <c r="C10" s="97" t="s">
        <v>46</v>
      </c>
      <c r="E10" s="97" t="s">
        <v>46</v>
      </c>
      <c r="G10" s="289"/>
      <c r="I10" s="225" t="s">
        <v>46</v>
      </c>
      <c r="J10" s="225"/>
      <c r="K10" s="225" t="s">
        <v>46</v>
      </c>
      <c r="L10" s="225"/>
      <c r="M10" s="225" t="s">
        <v>46</v>
      </c>
      <c r="N10" s="225"/>
      <c r="O10" s="225" t="s">
        <v>46</v>
      </c>
      <c r="P10" s="225"/>
      <c r="Q10" s="225" t="s">
        <v>46</v>
      </c>
      <c r="R10" s="225"/>
      <c r="S10" s="225" t="s">
        <v>46</v>
      </c>
      <c r="T10" s="225"/>
      <c r="U10" s="225" t="s">
        <v>46</v>
      </c>
      <c r="V10" s="225"/>
      <c r="W10" s="225" t="s">
        <v>46</v>
      </c>
      <c r="Y10" s="225" t="s">
        <v>46</v>
      </c>
      <c r="Z10" s="225"/>
      <c r="AA10" s="225" t="s">
        <v>46</v>
      </c>
      <c r="AB10" s="225"/>
      <c r="AC10" s="225" t="s">
        <v>46</v>
      </c>
      <c r="AD10" s="225"/>
      <c r="AE10" s="225" t="s">
        <v>46</v>
      </c>
      <c r="AF10" s="225"/>
      <c r="AG10" s="225" t="s">
        <v>46</v>
      </c>
      <c r="AH10" s="225"/>
      <c r="AI10" s="225" t="s">
        <v>46</v>
      </c>
      <c r="AJ10" s="225"/>
      <c r="AK10" s="225" t="s">
        <v>46</v>
      </c>
      <c r="AL10" s="225"/>
      <c r="AM10" s="225" t="s">
        <v>46</v>
      </c>
      <c r="AO10" s="225" t="s">
        <v>46</v>
      </c>
      <c r="AP10" s="225"/>
      <c r="AQ10" s="225" t="s">
        <v>46</v>
      </c>
      <c r="AR10" s="225"/>
      <c r="AS10" s="225" t="s">
        <v>46</v>
      </c>
      <c r="AT10" s="225"/>
      <c r="AU10" s="225" t="s">
        <v>46</v>
      </c>
      <c r="AV10" s="225"/>
      <c r="AW10" s="225" t="s">
        <v>46</v>
      </c>
      <c r="AX10" s="225"/>
      <c r="AY10" s="225" t="s">
        <v>46</v>
      </c>
      <c r="AZ10" s="225"/>
      <c r="BA10" s="225" t="s">
        <v>46</v>
      </c>
      <c r="BB10" s="225"/>
      <c r="BC10" s="225" t="s">
        <v>46</v>
      </c>
      <c r="BE10" s="225" t="s">
        <v>46</v>
      </c>
      <c r="BF10" s="225"/>
      <c r="BG10" s="225" t="s">
        <v>46</v>
      </c>
      <c r="BH10" s="225"/>
      <c r="BI10" s="225" t="s">
        <v>46</v>
      </c>
      <c r="BJ10" s="225"/>
      <c r="BK10" s="225" t="s">
        <v>46</v>
      </c>
      <c r="BL10" s="225"/>
      <c r="BM10" s="225" t="s">
        <v>46</v>
      </c>
      <c r="BN10" s="225"/>
      <c r="BO10" s="225" t="s">
        <v>46</v>
      </c>
      <c r="BP10" s="225"/>
      <c r="BQ10" s="225" t="s">
        <v>46</v>
      </c>
      <c r="BR10" s="225"/>
      <c r="BS10" s="225" t="s">
        <v>46</v>
      </c>
      <c r="BU10" s="225" t="s">
        <v>46</v>
      </c>
      <c r="BV10" s="225"/>
      <c r="BW10" s="225" t="s">
        <v>46</v>
      </c>
      <c r="BX10" s="225"/>
      <c r="BY10" s="225" t="s">
        <v>46</v>
      </c>
      <c r="BZ10" s="225"/>
      <c r="CA10" s="225" t="s">
        <v>46</v>
      </c>
      <c r="CB10" s="225"/>
      <c r="CC10" s="225" t="s">
        <v>46</v>
      </c>
      <c r="CD10" s="225"/>
      <c r="CE10" s="225" t="s">
        <v>46</v>
      </c>
      <c r="CF10" s="225"/>
      <c r="CG10" s="225" t="s">
        <v>46</v>
      </c>
      <c r="CH10" s="225"/>
      <c r="CI10" s="225" t="s">
        <v>46</v>
      </c>
      <c r="CK10" s="225" t="s">
        <v>46</v>
      </c>
      <c r="CL10" s="225"/>
      <c r="CM10" s="225" t="s">
        <v>46</v>
      </c>
      <c r="CN10" s="225"/>
      <c r="CO10" s="225" t="s">
        <v>46</v>
      </c>
      <c r="CP10" s="225"/>
      <c r="CQ10" s="225" t="s">
        <v>46</v>
      </c>
      <c r="CR10" s="225"/>
      <c r="CS10" s="225" t="s">
        <v>46</v>
      </c>
      <c r="CT10" s="225"/>
      <c r="CU10" s="225" t="s">
        <v>46</v>
      </c>
      <c r="CV10" s="225"/>
      <c r="CW10" s="225" t="s">
        <v>46</v>
      </c>
      <c r="CX10" s="225"/>
      <c r="CY10" s="225" t="s">
        <v>46</v>
      </c>
      <c r="DA10" s="290"/>
      <c r="DB10" s="101"/>
      <c r="DC10" s="102"/>
      <c r="DD10" s="101"/>
      <c r="DE10" s="102"/>
      <c r="DF10" s="101"/>
      <c r="DG10" s="102"/>
      <c r="DH10" s="101"/>
      <c r="DI10" s="102"/>
      <c r="DJ10" s="101"/>
      <c r="DK10" s="102"/>
      <c r="DL10" s="101"/>
      <c r="DM10" s="102" t="s">
        <v>328</v>
      </c>
      <c r="DN10" s="102"/>
      <c r="DO10" s="225" t="s">
        <v>550</v>
      </c>
      <c r="DQ10" s="290"/>
      <c r="DR10" s="101"/>
      <c r="DS10" s="102"/>
      <c r="DT10" s="101"/>
      <c r="DU10" s="102"/>
      <c r="DV10" s="101"/>
      <c r="DW10" s="102"/>
      <c r="DX10" s="101"/>
      <c r="DY10" s="102"/>
      <c r="DZ10" s="101"/>
      <c r="EA10" s="102"/>
      <c r="EB10" s="101"/>
      <c r="EC10" s="102" t="s">
        <v>328</v>
      </c>
      <c r="ED10" s="102"/>
      <c r="EE10" s="225" t="s">
        <v>551</v>
      </c>
    </row>
    <row r="11" spans="1:135" s="97" customFormat="1" x14ac:dyDescent="0.25">
      <c r="A11" s="182"/>
      <c r="B11" s="194" t="s">
        <v>418</v>
      </c>
      <c r="C11" s="109" t="s">
        <v>46</v>
      </c>
      <c r="E11" s="109" t="s">
        <v>46</v>
      </c>
      <c r="G11" s="291"/>
      <c r="I11" s="106" t="s">
        <v>46</v>
      </c>
      <c r="J11" s="225"/>
      <c r="K11" s="106" t="s">
        <v>46</v>
      </c>
      <c r="L11" s="225"/>
      <c r="M11" s="106" t="s">
        <v>46</v>
      </c>
      <c r="N11" s="225"/>
      <c r="O11" s="106" t="s">
        <v>46</v>
      </c>
      <c r="P11" s="225"/>
      <c r="Q11" s="106" t="s">
        <v>46</v>
      </c>
      <c r="R11" s="225"/>
      <c r="S11" s="106" t="s">
        <v>46</v>
      </c>
      <c r="T11" s="225"/>
      <c r="U11" s="106" t="s">
        <v>46</v>
      </c>
      <c r="V11" s="225"/>
      <c r="W11" s="106" t="s">
        <v>46</v>
      </c>
      <c r="Y11" s="106" t="s">
        <v>46</v>
      </c>
      <c r="Z11" s="225"/>
      <c r="AA11" s="106" t="s">
        <v>46</v>
      </c>
      <c r="AB11" s="225"/>
      <c r="AC11" s="106" t="s">
        <v>46</v>
      </c>
      <c r="AD11" s="225"/>
      <c r="AE11" s="106" t="s">
        <v>46</v>
      </c>
      <c r="AF11" s="225"/>
      <c r="AG11" s="106" t="s">
        <v>46</v>
      </c>
      <c r="AH11" s="225"/>
      <c r="AI11" s="106" t="s">
        <v>46</v>
      </c>
      <c r="AJ11" s="225"/>
      <c r="AK11" s="106" t="s">
        <v>46</v>
      </c>
      <c r="AL11" s="225"/>
      <c r="AM11" s="106" t="s">
        <v>46</v>
      </c>
      <c r="AO11" s="106" t="s">
        <v>46</v>
      </c>
      <c r="AP11" s="225"/>
      <c r="AQ11" s="106" t="s">
        <v>46</v>
      </c>
      <c r="AR11" s="225"/>
      <c r="AS11" s="106" t="s">
        <v>46</v>
      </c>
      <c r="AT11" s="225"/>
      <c r="AU11" s="106" t="s">
        <v>46</v>
      </c>
      <c r="AV11" s="225"/>
      <c r="AW11" s="106" t="s">
        <v>46</v>
      </c>
      <c r="AX11" s="225"/>
      <c r="AY11" s="106" t="s">
        <v>46</v>
      </c>
      <c r="AZ11" s="225"/>
      <c r="BA11" s="106" t="s">
        <v>46</v>
      </c>
      <c r="BB11" s="225"/>
      <c r="BC11" s="106" t="s">
        <v>46</v>
      </c>
      <c r="BE11" s="106" t="s">
        <v>46</v>
      </c>
      <c r="BF11" s="225"/>
      <c r="BG11" s="106" t="s">
        <v>46</v>
      </c>
      <c r="BH11" s="225"/>
      <c r="BI11" s="106" t="s">
        <v>46</v>
      </c>
      <c r="BJ11" s="225"/>
      <c r="BK11" s="106" t="s">
        <v>46</v>
      </c>
      <c r="BL11" s="225"/>
      <c r="BM11" s="106" t="s">
        <v>46</v>
      </c>
      <c r="BN11" s="225"/>
      <c r="BO11" s="106" t="s">
        <v>46</v>
      </c>
      <c r="BP11" s="225"/>
      <c r="BQ11" s="106" t="s">
        <v>46</v>
      </c>
      <c r="BR11" s="225"/>
      <c r="BS11" s="106" t="s">
        <v>46</v>
      </c>
      <c r="BU11" s="106" t="s">
        <v>46</v>
      </c>
      <c r="BV11" s="225"/>
      <c r="BW11" s="106" t="s">
        <v>46</v>
      </c>
      <c r="BX11" s="225"/>
      <c r="BY11" s="106" t="s">
        <v>46</v>
      </c>
      <c r="BZ11" s="225"/>
      <c r="CA11" s="106" t="s">
        <v>46</v>
      </c>
      <c r="CB11" s="225"/>
      <c r="CC11" s="106" t="s">
        <v>46</v>
      </c>
      <c r="CD11" s="225"/>
      <c r="CE11" s="106" t="s">
        <v>46</v>
      </c>
      <c r="CF11" s="225"/>
      <c r="CG11" s="106" t="s">
        <v>46</v>
      </c>
      <c r="CH11" s="225"/>
      <c r="CI11" s="106" t="s">
        <v>46</v>
      </c>
      <c r="CK11" s="106" t="s">
        <v>46</v>
      </c>
      <c r="CL11" s="225"/>
      <c r="CM11" s="106" t="s">
        <v>46</v>
      </c>
      <c r="CN11" s="225"/>
      <c r="CO11" s="106" t="s">
        <v>46</v>
      </c>
      <c r="CP11" s="225"/>
      <c r="CQ11" s="106" t="s">
        <v>46</v>
      </c>
      <c r="CR11" s="225"/>
      <c r="CS11" s="106" t="s">
        <v>46</v>
      </c>
      <c r="CT11" s="225"/>
      <c r="CU11" s="106" t="s">
        <v>46</v>
      </c>
      <c r="CV11" s="225"/>
      <c r="CW11" s="106" t="s">
        <v>46</v>
      </c>
      <c r="CX11" s="225"/>
      <c r="CY11" s="106" t="s">
        <v>46</v>
      </c>
      <c r="DA11" s="107"/>
      <c r="DB11" s="101"/>
      <c r="DC11" s="107"/>
      <c r="DD11" s="101"/>
      <c r="DE11" s="107"/>
      <c r="DF11" s="101"/>
      <c r="DG11" s="107"/>
      <c r="DH11" s="101"/>
      <c r="DI11" s="107"/>
      <c r="DJ11" s="101"/>
      <c r="DK11" s="107"/>
      <c r="DL11" s="101"/>
      <c r="DM11" s="107" t="s">
        <v>560</v>
      </c>
      <c r="DN11" s="101"/>
      <c r="DO11" s="108" t="s">
        <v>550</v>
      </c>
      <c r="DQ11" s="107"/>
      <c r="DR11" s="101"/>
      <c r="DS11" s="107"/>
      <c r="DT11" s="101"/>
      <c r="DU11" s="107"/>
      <c r="DV11" s="101"/>
      <c r="DW11" s="107"/>
      <c r="DX11" s="101"/>
      <c r="DY11" s="107"/>
      <c r="DZ11" s="101"/>
      <c r="EA11" s="107"/>
      <c r="EB11" s="101"/>
      <c r="EC11" s="107" t="s">
        <v>560</v>
      </c>
      <c r="ED11" s="101"/>
      <c r="EE11" s="108" t="s">
        <v>552</v>
      </c>
    </row>
    <row r="12" spans="1:135" s="97" customFormat="1" ht="30" x14ac:dyDescent="0.25">
      <c r="A12" s="182"/>
      <c r="B12" s="105" t="s">
        <v>401</v>
      </c>
      <c r="C12" s="110" t="s">
        <v>46</v>
      </c>
      <c r="E12" s="97" t="s">
        <v>458</v>
      </c>
      <c r="G12" s="100" t="s">
        <v>47</v>
      </c>
      <c r="I12" s="110">
        <v>1168</v>
      </c>
      <c r="J12" s="225"/>
      <c r="K12" s="110">
        <v>876</v>
      </c>
      <c r="L12" s="225"/>
      <c r="M12" s="110">
        <v>3939665</v>
      </c>
      <c r="N12" s="225"/>
      <c r="O12" s="110">
        <v>2954749</v>
      </c>
      <c r="P12" s="225"/>
      <c r="Q12" s="110"/>
      <c r="R12" s="225"/>
      <c r="S12" s="110"/>
      <c r="T12" s="225"/>
      <c r="U12" s="225" t="s">
        <v>532</v>
      </c>
      <c r="V12" s="225"/>
      <c r="W12" s="99" t="s">
        <v>47</v>
      </c>
      <c r="Y12" s="110">
        <v>859036</v>
      </c>
      <c r="Z12" s="225"/>
      <c r="AA12" s="110">
        <v>644277</v>
      </c>
      <c r="AB12" s="225"/>
      <c r="AC12" s="110">
        <v>23598508</v>
      </c>
      <c r="AD12" s="225"/>
      <c r="AE12" s="110">
        <v>17698881</v>
      </c>
      <c r="AF12" s="225"/>
      <c r="AG12" s="110"/>
      <c r="AH12" s="225"/>
      <c r="AI12" s="110"/>
      <c r="AJ12" s="225"/>
      <c r="AK12" s="225" t="s">
        <v>532</v>
      </c>
      <c r="AL12" s="225"/>
      <c r="AM12" s="99" t="s">
        <v>47</v>
      </c>
      <c r="AO12" s="110">
        <v>445</v>
      </c>
      <c r="AP12" s="225"/>
      <c r="AQ12" s="110">
        <v>334</v>
      </c>
      <c r="AR12" s="225"/>
      <c r="AS12" s="110">
        <v>1335081</v>
      </c>
      <c r="AT12" s="225"/>
      <c r="AU12" s="110">
        <v>1001311</v>
      </c>
      <c r="AV12" s="225"/>
      <c r="AW12" s="110"/>
      <c r="AX12" s="225"/>
      <c r="AY12" s="110"/>
      <c r="AZ12" s="225"/>
      <c r="BA12" s="225" t="s">
        <v>532</v>
      </c>
      <c r="BB12" s="225"/>
      <c r="BC12" s="99" t="s">
        <v>852</v>
      </c>
      <c r="BE12" s="110">
        <v>305831</v>
      </c>
      <c r="BF12" s="225"/>
      <c r="BG12" s="110">
        <v>229373</v>
      </c>
      <c r="BH12" s="225"/>
      <c r="BI12" s="110">
        <v>7994064</v>
      </c>
      <c r="BJ12" s="225"/>
      <c r="BK12" s="110">
        <v>5995548</v>
      </c>
      <c r="BL12" s="225"/>
      <c r="BM12" s="110"/>
      <c r="BN12" s="225"/>
      <c r="BO12" s="110"/>
      <c r="BP12" s="225"/>
      <c r="BQ12" s="225" t="s">
        <v>532</v>
      </c>
      <c r="BR12" s="225"/>
      <c r="BS12" s="99" t="s">
        <v>852</v>
      </c>
      <c r="BU12" s="110">
        <v>445</v>
      </c>
      <c r="BV12" s="225"/>
      <c r="BW12" s="110">
        <v>334</v>
      </c>
      <c r="BX12" s="225"/>
      <c r="BY12" s="110">
        <v>1335081</v>
      </c>
      <c r="BZ12" s="225"/>
      <c r="CA12" s="110">
        <v>1001311</v>
      </c>
      <c r="CB12" s="225"/>
      <c r="CC12" s="110"/>
      <c r="CD12" s="225"/>
      <c r="CE12" s="110"/>
      <c r="CF12" s="225"/>
      <c r="CG12" s="225" t="s">
        <v>532</v>
      </c>
      <c r="CH12" s="225"/>
      <c r="CI12" s="99" t="s">
        <v>853</v>
      </c>
      <c r="CK12" s="110">
        <v>305831</v>
      </c>
      <c r="CL12" s="225"/>
      <c r="CM12" s="110">
        <v>229373</v>
      </c>
      <c r="CN12" s="225"/>
      <c r="CO12" s="110">
        <v>7994064</v>
      </c>
      <c r="CP12" s="225"/>
      <c r="CQ12" s="110">
        <v>5639296</v>
      </c>
      <c r="CR12" s="225"/>
      <c r="CS12" s="110"/>
      <c r="CT12" s="225"/>
      <c r="CU12" s="110"/>
      <c r="CV12" s="225"/>
      <c r="CW12" s="225" t="s">
        <v>532</v>
      </c>
      <c r="CX12" s="225"/>
      <c r="CY12" s="99" t="s">
        <v>853</v>
      </c>
      <c r="DA12" s="292">
        <v>7</v>
      </c>
      <c r="DB12" s="292"/>
      <c r="DC12" s="292">
        <v>9</v>
      </c>
      <c r="DD12" s="292"/>
      <c r="DE12" s="292">
        <v>0.251</v>
      </c>
      <c r="DF12" s="292"/>
      <c r="DG12" s="292">
        <v>0.33400000000000002</v>
      </c>
      <c r="DH12" s="293"/>
      <c r="DI12" s="292"/>
      <c r="DJ12" s="292"/>
      <c r="DK12" s="292"/>
      <c r="DL12" s="101"/>
      <c r="DM12" s="102" t="s">
        <v>561</v>
      </c>
      <c r="DN12" s="102"/>
      <c r="DO12" s="294"/>
      <c r="DQ12" s="295">
        <v>10</v>
      </c>
      <c r="DR12" s="296"/>
      <c r="DS12" s="295">
        <v>13</v>
      </c>
      <c r="DT12" s="296"/>
      <c r="DU12" s="297">
        <v>0.36899999999999999</v>
      </c>
      <c r="DV12" s="296"/>
      <c r="DW12" s="297">
        <v>0.49099999999999999</v>
      </c>
      <c r="DX12" s="296"/>
      <c r="DY12" s="297"/>
      <c r="DZ12" s="297"/>
      <c r="EA12" s="297"/>
      <c r="EB12" s="101"/>
      <c r="EC12" s="102" t="s">
        <v>561</v>
      </c>
      <c r="ED12" s="102"/>
      <c r="EE12" s="294"/>
    </row>
    <row r="13" spans="1:135" s="97" customFormat="1" x14ac:dyDescent="0.25">
      <c r="A13" s="182"/>
      <c r="B13" s="195"/>
      <c r="I13" s="110"/>
      <c r="J13" s="225"/>
      <c r="K13" s="110"/>
      <c r="L13" s="225"/>
      <c r="M13" s="110"/>
      <c r="N13" s="225"/>
      <c r="O13" s="110"/>
      <c r="P13" s="225"/>
      <c r="Q13" s="110"/>
      <c r="R13" s="225"/>
      <c r="S13" s="110"/>
      <c r="T13" s="225"/>
      <c r="U13" s="225"/>
      <c r="V13" s="225"/>
      <c r="W13" s="99"/>
      <c r="Y13" s="110"/>
      <c r="Z13" s="225"/>
      <c r="AA13" s="110"/>
      <c r="AB13" s="225"/>
      <c r="AC13" s="110"/>
      <c r="AD13" s="225"/>
      <c r="AE13" s="110"/>
      <c r="AF13" s="225"/>
      <c r="AG13" s="110"/>
      <c r="AH13" s="225"/>
      <c r="AI13" s="110"/>
      <c r="AJ13" s="225"/>
      <c r="AK13" s="225"/>
      <c r="AL13" s="225"/>
      <c r="AM13" s="99"/>
      <c r="AO13" s="110"/>
      <c r="AP13" s="225"/>
      <c r="AQ13" s="110"/>
      <c r="AR13" s="225"/>
      <c r="AS13" s="110"/>
      <c r="AT13" s="225"/>
      <c r="AU13" s="110"/>
      <c r="AV13" s="225"/>
      <c r="AW13" s="110"/>
      <c r="AX13" s="225"/>
      <c r="AY13" s="110"/>
      <c r="AZ13" s="225"/>
      <c r="BA13" s="225"/>
      <c r="BB13" s="225"/>
      <c r="BC13" s="99"/>
      <c r="BE13" s="110"/>
      <c r="BF13" s="225"/>
      <c r="BG13" s="110"/>
      <c r="BH13" s="225"/>
      <c r="BI13" s="110"/>
      <c r="BJ13" s="225"/>
      <c r="BK13" s="110"/>
      <c r="BL13" s="225"/>
      <c r="BM13" s="110"/>
      <c r="BN13" s="225"/>
      <c r="BO13" s="110"/>
      <c r="BP13" s="225"/>
      <c r="BQ13" s="225"/>
      <c r="BR13" s="225"/>
      <c r="BS13" s="99"/>
      <c r="BU13" s="110"/>
      <c r="BV13" s="225"/>
      <c r="BW13" s="110"/>
      <c r="BX13" s="225"/>
      <c r="BY13" s="110"/>
      <c r="BZ13" s="225"/>
      <c r="CA13" s="110"/>
      <c r="CB13" s="225"/>
      <c r="CC13" s="110"/>
      <c r="CD13" s="225"/>
      <c r="CE13" s="110"/>
      <c r="CF13" s="225"/>
      <c r="CG13" s="225"/>
      <c r="CH13" s="225"/>
      <c r="CI13" s="99"/>
      <c r="CK13" s="110"/>
      <c r="CL13" s="225"/>
      <c r="CM13" s="110"/>
      <c r="CN13" s="225"/>
      <c r="CO13" s="110"/>
      <c r="CP13" s="225"/>
      <c r="CQ13" s="110"/>
      <c r="CR13" s="225"/>
      <c r="CS13" s="110"/>
      <c r="CT13" s="225"/>
      <c r="CU13" s="110"/>
      <c r="CV13" s="225"/>
      <c r="CW13" s="225"/>
      <c r="CX13" s="225"/>
      <c r="CY13" s="99"/>
      <c r="DA13" s="298"/>
      <c r="DB13" s="293"/>
      <c r="DC13" s="292"/>
      <c r="DD13" s="293"/>
      <c r="DE13" s="293"/>
      <c r="DF13" s="293"/>
      <c r="DG13" s="293"/>
      <c r="DH13" s="293"/>
      <c r="DI13" s="292"/>
      <c r="DJ13" s="292"/>
      <c r="DK13" s="292"/>
      <c r="DL13" s="101"/>
      <c r="DM13" s="102"/>
      <c r="DN13" s="102"/>
      <c r="DO13" s="294"/>
      <c r="DQ13" s="295"/>
      <c r="DR13" s="296"/>
      <c r="DS13" s="297"/>
      <c r="DT13" s="296"/>
      <c r="DU13" s="296"/>
      <c r="DV13" s="296"/>
      <c r="DW13" s="296"/>
      <c r="DX13" s="296"/>
      <c r="DY13" s="297"/>
      <c r="DZ13" s="297"/>
      <c r="EA13" s="297"/>
      <c r="EB13" s="101"/>
      <c r="EC13" s="102"/>
      <c r="ED13" s="102"/>
      <c r="EE13" s="294"/>
    </row>
    <row r="14" spans="1:135" s="97" customFormat="1" x14ac:dyDescent="0.25">
      <c r="A14" s="182" t="s">
        <v>419</v>
      </c>
      <c r="B14" s="183"/>
      <c r="I14" s="110"/>
      <c r="J14" s="225"/>
      <c r="K14" s="110"/>
      <c r="L14" s="225"/>
      <c r="M14" s="110"/>
      <c r="N14" s="225"/>
      <c r="O14" s="110"/>
      <c r="P14" s="225"/>
      <c r="Q14" s="110"/>
      <c r="R14" s="225"/>
      <c r="S14" s="110"/>
      <c r="T14" s="225"/>
      <c r="U14" s="225"/>
      <c r="V14" s="225"/>
      <c r="W14" s="99"/>
      <c r="Y14" s="110"/>
      <c r="Z14" s="225"/>
      <c r="AA14" s="110"/>
      <c r="AB14" s="225"/>
      <c r="AC14" s="110"/>
      <c r="AD14" s="225"/>
      <c r="AE14" s="110"/>
      <c r="AF14" s="225"/>
      <c r="AG14" s="110"/>
      <c r="AH14" s="225"/>
      <c r="AI14" s="110"/>
      <c r="AJ14" s="225"/>
      <c r="AK14" s="225"/>
      <c r="AL14" s="225"/>
      <c r="AM14" s="99"/>
      <c r="AO14" s="110"/>
      <c r="AP14" s="225"/>
      <c r="AQ14" s="110"/>
      <c r="AR14" s="225"/>
      <c r="AS14" s="110"/>
      <c r="AT14" s="225"/>
      <c r="AU14" s="110"/>
      <c r="AV14" s="225"/>
      <c r="AW14" s="110"/>
      <c r="AX14" s="225"/>
      <c r="AY14" s="110"/>
      <c r="AZ14" s="225"/>
      <c r="BA14" s="225"/>
      <c r="BB14" s="225"/>
      <c r="BC14" s="99"/>
      <c r="BE14" s="110"/>
      <c r="BF14" s="225"/>
      <c r="BG14" s="110"/>
      <c r="BH14" s="225"/>
      <c r="BI14" s="110"/>
      <c r="BJ14" s="225"/>
      <c r="BK14" s="110"/>
      <c r="BL14" s="225"/>
      <c r="BM14" s="110"/>
      <c r="BN14" s="225"/>
      <c r="BO14" s="110"/>
      <c r="BP14" s="225"/>
      <c r="BQ14" s="225"/>
      <c r="BR14" s="225"/>
      <c r="BS14" s="99"/>
      <c r="BU14" s="110"/>
      <c r="BV14" s="225"/>
      <c r="BW14" s="110"/>
      <c r="BX14" s="225"/>
      <c r="BY14" s="110"/>
      <c r="BZ14" s="225"/>
      <c r="CA14" s="110"/>
      <c r="CB14" s="225"/>
      <c r="CC14" s="110"/>
      <c r="CD14" s="225"/>
      <c r="CE14" s="110"/>
      <c r="CF14" s="225"/>
      <c r="CG14" s="225"/>
      <c r="CH14" s="225"/>
      <c r="CI14" s="99"/>
      <c r="CK14" s="110"/>
      <c r="CL14" s="225"/>
      <c r="CM14" s="110"/>
      <c r="CN14" s="225"/>
      <c r="CO14" s="110"/>
      <c r="CP14" s="225"/>
      <c r="CQ14" s="110"/>
      <c r="CR14" s="225"/>
      <c r="CS14" s="110"/>
      <c r="CT14" s="225"/>
      <c r="CU14" s="110"/>
      <c r="CV14" s="225"/>
      <c r="CW14" s="225"/>
      <c r="CX14" s="225"/>
      <c r="CY14" s="99"/>
      <c r="DA14" s="298"/>
      <c r="DB14" s="293"/>
      <c r="DC14" s="292"/>
      <c r="DD14" s="293"/>
      <c r="DE14" s="293"/>
      <c r="DF14" s="293"/>
      <c r="DG14" s="293"/>
      <c r="DH14" s="293"/>
      <c r="DI14" s="292"/>
      <c r="DJ14" s="292"/>
      <c r="DK14" s="292"/>
      <c r="DL14" s="101"/>
      <c r="DM14" s="102"/>
      <c r="DN14" s="102"/>
      <c r="DO14" s="294"/>
      <c r="DQ14" s="295"/>
      <c r="DR14" s="296"/>
      <c r="DS14" s="297"/>
      <c r="DT14" s="296"/>
      <c r="DU14" s="296"/>
      <c r="DV14" s="296"/>
      <c r="DW14" s="296"/>
      <c r="DX14" s="296"/>
      <c r="DY14" s="297"/>
      <c r="DZ14" s="297"/>
      <c r="EA14" s="297"/>
      <c r="EB14" s="101"/>
      <c r="EC14" s="102"/>
      <c r="ED14" s="102"/>
      <c r="EE14" s="294"/>
    </row>
    <row r="15" spans="1:135" s="97" customFormat="1" x14ac:dyDescent="0.25">
      <c r="A15" s="182"/>
      <c r="B15" s="105" t="s">
        <v>417</v>
      </c>
      <c r="C15" s="97" t="s">
        <v>46</v>
      </c>
      <c r="E15" s="97" t="s">
        <v>46</v>
      </c>
      <c r="G15" s="289"/>
      <c r="I15" s="225" t="s">
        <v>46</v>
      </c>
      <c r="J15" s="225"/>
      <c r="K15" s="225" t="s">
        <v>46</v>
      </c>
      <c r="L15" s="225"/>
      <c r="M15" s="225" t="s">
        <v>46</v>
      </c>
      <c r="N15" s="225"/>
      <c r="O15" s="225" t="s">
        <v>46</v>
      </c>
      <c r="P15" s="225"/>
      <c r="Q15" s="225" t="s">
        <v>46</v>
      </c>
      <c r="R15" s="225"/>
      <c r="S15" s="225" t="s">
        <v>46</v>
      </c>
      <c r="T15" s="225"/>
      <c r="U15" s="225" t="s">
        <v>46</v>
      </c>
      <c r="V15" s="225"/>
      <c r="W15" s="225" t="s">
        <v>46</v>
      </c>
      <c r="Y15" s="225" t="s">
        <v>46</v>
      </c>
      <c r="Z15" s="225"/>
      <c r="AA15" s="225" t="s">
        <v>46</v>
      </c>
      <c r="AB15" s="225"/>
      <c r="AC15" s="225" t="s">
        <v>46</v>
      </c>
      <c r="AD15" s="225"/>
      <c r="AE15" s="225" t="s">
        <v>46</v>
      </c>
      <c r="AF15" s="225"/>
      <c r="AG15" s="225" t="s">
        <v>46</v>
      </c>
      <c r="AH15" s="225"/>
      <c r="AI15" s="225" t="s">
        <v>46</v>
      </c>
      <c r="AJ15" s="225"/>
      <c r="AK15" s="225" t="s">
        <v>46</v>
      </c>
      <c r="AL15" s="225"/>
      <c r="AM15" s="225" t="s">
        <v>46</v>
      </c>
      <c r="AO15" s="225" t="s">
        <v>46</v>
      </c>
      <c r="AP15" s="225"/>
      <c r="AQ15" s="225" t="s">
        <v>46</v>
      </c>
      <c r="AR15" s="225"/>
      <c r="AS15" s="225" t="s">
        <v>46</v>
      </c>
      <c r="AT15" s="225"/>
      <c r="AU15" s="225" t="s">
        <v>46</v>
      </c>
      <c r="AV15" s="225"/>
      <c r="AW15" s="225" t="s">
        <v>46</v>
      </c>
      <c r="AX15" s="225"/>
      <c r="AY15" s="225" t="s">
        <v>46</v>
      </c>
      <c r="AZ15" s="225"/>
      <c r="BA15" s="225" t="s">
        <v>46</v>
      </c>
      <c r="BB15" s="225"/>
      <c r="BC15" s="225" t="s">
        <v>46</v>
      </c>
      <c r="BE15" s="225" t="s">
        <v>46</v>
      </c>
      <c r="BF15" s="225"/>
      <c r="BG15" s="225" t="s">
        <v>46</v>
      </c>
      <c r="BH15" s="225"/>
      <c r="BI15" s="225" t="s">
        <v>46</v>
      </c>
      <c r="BJ15" s="225"/>
      <c r="BK15" s="225" t="s">
        <v>46</v>
      </c>
      <c r="BL15" s="225"/>
      <c r="BM15" s="225" t="s">
        <v>46</v>
      </c>
      <c r="BN15" s="225"/>
      <c r="BO15" s="225" t="s">
        <v>46</v>
      </c>
      <c r="BP15" s="225"/>
      <c r="BQ15" s="225" t="s">
        <v>46</v>
      </c>
      <c r="BR15" s="225"/>
      <c r="BS15" s="225" t="s">
        <v>46</v>
      </c>
      <c r="BU15" s="225" t="s">
        <v>46</v>
      </c>
      <c r="BV15" s="225"/>
      <c r="BW15" s="225" t="s">
        <v>46</v>
      </c>
      <c r="BX15" s="225"/>
      <c r="BY15" s="225" t="s">
        <v>46</v>
      </c>
      <c r="BZ15" s="225"/>
      <c r="CA15" s="225" t="s">
        <v>46</v>
      </c>
      <c r="CB15" s="225"/>
      <c r="CC15" s="225" t="s">
        <v>46</v>
      </c>
      <c r="CD15" s="225"/>
      <c r="CE15" s="225" t="s">
        <v>46</v>
      </c>
      <c r="CF15" s="225"/>
      <c r="CG15" s="225" t="s">
        <v>46</v>
      </c>
      <c r="CH15" s="225"/>
      <c r="CI15" s="225" t="s">
        <v>46</v>
      </c>
      <c r="CK15" s="225" t="s">
        <v>46</v>
      </c>
      <c r="CL15" s="225"/>
      <c r="CM15" s="225" t="s">
        <v>46</v>
      </c>
      <c r="CN15" s="225"/>
      <c r="CO15" s="225" t="s">
        <v>46</v>
      </c>
      <c r="CP15" s="225"/>
      <c r="CQ15" s="225" t="s">
        <v>46</v>
      </c>
      <c r="CR15" s="225"/>
      <c r="CS15" s="225" t="s">
        <v>46</v>
      </c>
      <c r="CT15" s="225"/>
      <c r="CU15" s="225" t="s">
        <v>46</v>
      </c>
      <c r="CV15" s="225"/>
      <c r="CW15" s="225" t="s">
        <v>46</v>
      </c>
      <c r="CX15" s="225"/>
      <c r="CY15" s="225" t="s">
        <v>46</v>
      </c>
      <c r="DA15" s="298"/>
      <c r="DB15" s="293"/>
      <c r="DC15" s="292"/>
      <c r="DD15" s="293"/>
      <c r="DE15" s="292"/>
      <c r="DF15" s="293"/>
      <c r="DG15" s="292"/>
      <c r="DH15" s="293"/>
      <c r="DI15" s="292" t="s">
        <v>46</v>
      </c>
      <c r="DJ15" s="292"/>
      <c r="DK15" s="292" t="s">
        <v>46</v>
      </c>
      <c r="DL15" s="225"/>
      <c r="DM15" s="102" t="s">
        <v>328</v>
      </c>
      <c r="DN15" s="225"/>
      <c r="DO15" s="225" t="s">
        <v>550</v>
      </c>
      <c r="DQ15" s="295"/>
      <c r="DR15" s="296"/>
      <c r="DS15" s="297"/>
      <c r="DT15" s="296"/>
      <c r="DU15" s="297"/>
      <c r="DV15" s="296"/>
      <c r="DW15" s="297"/>
      <c r="DX15" s="296"/>
      <c r="DY15" s="297" t="s">
        <v>46</v>
      </c>
      <c r="DZ15" s="297"/>
      <c r="EA15" s="297" t="s">
        <v>46</v>
      </c>
      <c r="EB15" s="225"/>
      <c r="EC15" s="102" t="s">
        <v>328</v>
      </c>
      <c r="ED15" s="225"/>
      <c r="EE15" s="225" t="s">
        <v>550</v>
      </c>
    </row>
    <row r="16" spans="1:135" s="97" customFormat="1" x14ac:dyDescent="0.25">
      <c r="A16" s="182"/>
      <c r="B16" s="194" t="s">
        <v>418</v>
      </c>
      <c r="C16" s="109" t="s">
        <v>46</v>
      </c>
      <c r="E16" s="109" t="s">
        <v>46</v>
      </c>
      <c r="G16" s="291"/>
      <c r="I16" s="106" t="s">
        <v>46</v>
      </c>
      <c r="J16" s="225"/>
      <c r="K16" s="106" t="s">
        <v>46</v>
      </c>
      <c r="L16" s="225"/>
      <c r="M16" s="106" t="s">
        <v>46</v>
      </c>
      <c r="N16" s="225"/>
      <c r="O16" s="106" t="s">
        <v>46</v>
      </c>
      <c r="P16" s="225"/>
      <c r="Q16" s="106" t="s">
        <v>46</v>
      </c>
      <c r="R16" s="225"/>
      <c r="S16" s="106" t="s">
        <v>46</v>
      </c>
      <c r="T16" s="225"/>
      <c r="U16" s="106" t="s">
        <v>46</v>
      </c>
      <c r="V16" s="225"/>
      <c r="W16" s="106" t="s">
        <v>46</v>
      </c>
      <c r="Y16" s="106" t="s">
        <v>46</v>
      </c>
      <c r="Z16" s="225"/>
      <c r="AA16" s="106" t="s">
        <v>46</v>
      </c>
      <c r="AB16" s="225"/>
      <c r="AC16" s="106" t="s">
        <v>46</v>
      </c>
      <c r="AD16" s="225"/>
      <c r="AE16" s="106" t="s">
        <v>46</v>
      </c>
      <c r="AF16" s="225"/>
      <c r="AG16" s="106" t="s">
        <v>46</v>
      </c>
      <c r="AH16" s="225"/>
      <c r="AI16" s="106" t="s">
        <v>46</v>
      </c>
      <c r="AJ16" s="225"/>
      <c r="AK16" s="106" t="s">
        <v>46</v>
      </c>
      <c r="AL16" s="225"/>
      <c r="AM16" s="106" t="s">
        <v>46</v>
      </c>
      <c r="AO16" s="106" t="s">
        <v>46</v>
      </c>
      <c r="AP16" s="225"/>
      <c r="AQ16" s="106" t="s">
        <v>46</v>
      </c>
      <c r="AR16" s="225"/>
      <c r="AS16" s="106" t="s">
        <v>46</v>
      </c>
      <c r="AT16" s="225"/>
      <c r="AU16" s="106" t="s">
        <v>46</v>
      </c>
      <c r="AV16" s="225"/>
      <c r="AW16" s="106" t="s">
        <v>46</v>
      </c>
      <c r="AX16" s="225"/>
      <c r="AY16" s="106" t="s">
        <v>46</v>
      </c>
      <c r="AZ16" s="225"/>
      <c r="BA16" s="106" t="s">
        <v>46</v>
      </c>
      <c r="BB16" s="225"/>
      <c r="BC16" s="106" t="s">
        <v>46</v>
      </c>
      <c r="BE16" s="106" t="s">
        <v>46</v>
      </c>
      <c r="BF16" s="225"/>
      <c r="BG16" s="106" t="s">
        <v>46</v>
      </c>
      <c r="BH16" s="225"/>
      <c r="BI16" s="106" t="s">
        <v>46</v>
      </c>
      <c r="BJ16" s="225"/>
      <c r="BK16" s="106" t="s">
        <v>46</v>
      </c>
      <c r="BL16" s="225"/>
      <c r="BM16" s="106" t="s">
        <v>46</v>
      </c>
      <c r="BN16" s="225"/>
      <c r="BO16" s="106" t="s">
        <v>46</v>
      </c>
      <c r="BP16" s="225"/>
      <c r="BQ16" s="106" t="s">
        <v>46</v>
      </c>
      <c r="BR16" s="225"/>
      <c r="BS16" s="106" t="s">
        <v>46</v>
      </c>
      <c r="BU16" s="106" t="s">
        <v>46</v>
      </c>
      <c r="BV16" s="225"/>
      <c r="BW16" s="106" t="s">
        <v>46</v>
      </c>
      <c r="BX16" s="225"/>
      <c r="BY16" s="106" t="s">
        <v>46</v>
      </c>
      <c r="BZ16" s="225"/>
      <c r="CA16" s="106" t="s">
        <v>46</v>
      </c>
      <c r="CB16" s="225"/>
      <c r="CC16" s="106" t="s">
        <v>46</v>
      </c>
      <c r="CD16" s="225"/>
      <c r="CE16" s="106" t="s">
        <v>46</v>
      </c>
      <c r="CF16" s="225"/>
      <c r="CG16" s="106" t="s">
        <v>46</v>
      </c>
      <c r="CH16" s="225"/>
      <c r="CI16" s="106" t="s">
        <v>46</v>
      </c>
      <c r="CK16" s="106" t="s">
        <v>46</v>
      </c>
      <c r="CL16" s="225"/>
      <c r="CM16" s="106" t="s">
        <v>46</v>
      </c>
      <c r="CN16" s="225"/>
      <c r="CO16" s="106" t="s">
        <v>46</v>
      </c>
      <c r="CP16" s="225"/>
      <c r="CQ16" s="106" t="s">
        <v>46</v>
      </c>
      <c r="CR16" s="225"/>
      <c r="CS16" s="106" t="s">
        <v>46</v>
      </c>
      <c r="CT16" s="225"/>
      <c r="CU16" s="106" t="s">
        <v>46</v>
      </c>
      <c r="CV16" s="225"/>
      <c r="CW16" s="106" t="s">
        <v>46</v>
      </c>
      <c r="CX16" s="225"/>
      <c r="CY16" s="106" t="s">
        <v>46</v>
      </c>
      <c r="DA16" s="299"/>
      <c r="DB16" s="293"/>
      <c r="DC16" s="299"/>
      <c r="DD16" s="293"/>
      <c r="DE16" s="299"/>
      <c r="DF16" s="293"/>
      <c r="DG16" s="299"/>
      <c r="DH16" s="293"/>
      <c r="DI16" s="300" t="s">
        <v>46</v>
      </c>
      <c r="DJ16" s="292"/>
      <c r="DK16" s="300" t="s">
        <v>46</v>
      </c>
      <c r="DL16" s="225"/>
      <c r="DM16" s="107" t="s">
        <v>560</v>
      </c>
      <c r="DN16" s="225"/>
      <c r="DO16" s="108" t="s">
        <v>550</v>
      </c>
      <c r="DQ16" s="301"/>
      <c r="DR16" s="296"/>
      <c r="DS16" s="301"/>
      <c r="DT16" s="296"/>
      <c r="DU16" s="301"/>
      <c r="DV16" s="296"/>
      <c r="DW16" s="301"/>
      <c r="DX16" s="296"/>
      <c r="DY16" s="302" t="s">
        <v>46</v>
      </c>
      <c r="DZ16" s="297"/>
      <c r="EA16" s="302" t="s">
        <v>46</v>
      </c>
      <c r="EB16" s="225"/>
      <c r="EC16" s="107" t="s">
        <v>560</v>
      </c>
      <c r="ED16" s="225"/>
      <c r="EE16" s="108" t="s">
        <v>550</v>
      </c>
    </row>
    <row r="17" spans="1:135" s="97" customFormat="1" ht="45" x14ac:dyDescent="0.25">
      <c r="A17" s="182"/>
      <c r="B17" s="105" t="s">
        <v>402</v>
      </c>
      <c r="C17" s="110">
        <f>'Res-SF'!AI17+'Res-MF'!CW17+Public!AI17</f>
        <v>18806.829886591</v>
      </c>
      <c r="E17" s="97" t="s">
        <v>458</v>
      </c>
      <c r="G17" s="100" t="s">
        <v>47</v>
      </c>
      <c r="I17" s="110">
        <f>'Res-SF'!C17+'Res-MF'!D17+'Res-MF'!AK17+'Res-MF'!BQ17+Public!C17</f>
        <v>1812.1023542709195</v>
      </c>
      <c r="J17" s="225"/>
      <c r="K17" s="110">
        <f>'Res-SF'!E17+'Res-MF'!F17+'Res-MF'!AM17+'Res-MF'!BS17+Public!E17</f>
        <v>1267.9740157031897</v>
      </c>
      <c r="L17" s="225"/>
      <c r="M17" s="110">
        <f>'Res-SF'!G17+'Res-MF'!H17+'Res-MF'!AO17+'Res-MF'!BU17+Public!G17</f>
        <v>27004933.515410952</v>
      </c>
      <c r="N17" s="225"/>
      <c r="O17" s="110">
        <f>'Res-SF'!I17+'Res-MF'!J17+'Res-MF'!AQ17+'Res-MF'!BW17+Public!I17</f>
        <v>18169801.911558218</v>
      </c>
      <c r="P17" s="225"/>
      <c r="Q17" s="110">
        <f>'Res-SF'!K17+'Res-MF'!L17+'Res-MF'!AS17+'Res-MF'!BY17+Public!K17</f>
        <v>264768.92096873629</v>
      </c>
      <c r="R17" s="225"/>
      <c r="S17" s="110">
        <f>'Res-SF'!M17+'Res-MF'!N17+'Res-MF'!AU17+'Res-MF'!CA17+Public!M17</f>
        <v>178366.86572655223</v>
      </c>
      <c r="T17" s="225"/>
      <c r="U17" s="225" t="s">
        <v>532</v>
      </c>
      <c r="V17" s="225"/>
      <c r="W17" s="99" t="s">
        <v>47</v>
      </c>
      <c r="Y17" s="110">
        <f>'Res-SF'!S17+'Res-MF'!T17+'Res-MF'!BA17+'Res-MF'!CG17+Public!S17</f>
        <v>12252.27005510146</v>
      </c>
      <c r="Z17" s="225"/>
      <c r="AA17" s="110">
        <f>'Res-SF'!U17+'Res-MF'!V17+'Res-MF'!BC17+'Res-MF'!CI17+Public!U17</f>
        <v>8249.2890385710234</v>
      </c>
      <c r="AB17" s="225"/>
      <c r="AC17" s="110">
        <f>'Res-SF'!W17+'Res-MF'!X17+'Res-MF'!BE17+'Res-MF'!CK17+Public!W17</f>
        <v>254232642.23745483</v>
      </c>
      <c r="AD17" s="225"/>
      <c r="AE17" s="110">
        <f>'Res-SF'!Y17+'Res-MF'!Z17+'Res-MF'!BG17+'Res-MF'!CM17+Public!Y17</f>
        <v>170735416.42808387</v>
      </c>
      <c r="AF17" s="225"/>
      <c r="AG17" s="110">
        <f>'Res-SF'!AA17+'Res-MF'!AB17+'Res-MF'!BI17+'Res-MF'!CO17+Public!AA17</f>
        <v>1356052.1342279178</v>
      </c>
      <c r="AH17" s="225"/>
      <c r="AI17" s="110">
        <f>'Res-SF'!AC17+'Res-MF'!AD17+'Res-MF'!BK17+'Res-MF'!CQ17+Public!AC17</f>
        <v>979860.60067046771</v>
      </c>
      <c r="AJ17" s="225"/>
      <c r="AK17" s="225" t="s">
        <v>532</v>
      </c>
      <c r="AL17" s="225"/>
      <c r="AM17" s="99" t="s">
        <v>47</v>
      </c>
      <c r="AO17" s="110">
        <v>594.50890047083999</v>
      </c>
      <c r="AP17" s="110"/>
      <c r="AQ17" s="110">
        <v>445.88167535312999</v>
      </c>
      <c r="AR17" s="225"/>
      <c r="AS17" s="110">
        <v>2314691.1121347286</v>
      </c>
      <c r="AT17" s="225"/>
      <c r="AU17" s="110">
        <v>1736018.334101046</v>
      </c>
      <c r="AV17" s="225"/>
      <c r="AW17" s="110">
        <v>92111.390434189787</v>
      </c>
      <c r="AX17" s="225"/>
      <c r="AY17" s="110">
        <v>69083.542825642362</v>
      </c>
      <c r="AZ17" s="225"/>
      <c r="BA17" s="225" t="s">
        <v>532</v>
      </c>
      <c r="BB17" s="225"/>
      <c r="BC17" s="99" t="s">
        <v>813</v>
      </c>
      <c r="BE17" s="110">
        <v>3593.9288512717326</v>
      </c>
      <c r="BF17" s="225"/>
      <c r="BG17" s="110">
        <v>2515.7501958902126</v>
      </c>
      <c r="BH17" s="225"/>
      <c r="BI17" s="110">
        <v>12193556.323088702</v>
      </c>
      <c r="BJ17" s="225"/>
      <c r="BK17" s="110">
        <v>9145167.2423165236</v>
      </c>
      <c r="BL17" s="225"/>
      <c r="BM17" s="110">
        <v>509930.01201870578</v>
      </c>
      <c r="BN17" s="225"/>
      <c r="BO17" s="110">
        <v>382447.50901402935</v>
      </c>
      <c r="BP17" s="225"/>
      <c r="BQ17" s="225" t="s">
        <v>532</v>
      </c>
      <c r="BR17" s="225"/>
      <c r="BS17" s="99" t="s">
        <v>813</v>
      </c>
      <c r="BU17" s="110">
        <v>594.50890047083999</v>
      </c>
      <c r="BV17" s="225"/>
      <c r="BW17" s="110">
        <v>445.88167535312999</v>
      </c>
      <c r="BX17" s="225"/>
      <c r="BY17" s="110">
        <v>2314691.1121347286</v>
      </c>
      <c r="BZ17" s="225"/>
      <c r="CA17" s="110">
        <v>1736018.334101046</v>
      </c>
      <c r="CB17" s="225"/>
      <c r="CC17" s="110">
        <v>92111.390434189787</v>
      </c>
      <c r="CD17" s="225"/>
      <c r="CE17" s="110">
        <v>69083.542825642362</v>
      </c>
      <c r="CF17" s="225"/>
      <c r="CG17" s="225" t="s">
        <v>532</v>
      </c>
      <c r="CH17" s="225"/>
      <c r="CI17" s="99" t="s">
        <v>847</v>
      </c>
      <c r="CK17" s="110">
        <v>3593.9288512717326</v>
      </c>
      <c r="CL17" s="225"/>
      <c r="CM17" s="110">
        <v>2515.7501958902126</v>
      </c>
      <c r="CN17" s="225"/>
      <c r="CO17" s="110">
        <v>12193556.323088702</v>
      </c>
      <c r="CP17" s="225"/>
      <c r="CQ17" s="110">
        <v>9145167.2423165236</v>
      </c>
      <c r="CR17" s="225"/>
      <c r="CS17" s="110">
        <v>509930.01201870578</v>
      </c>
      <c r="CT17" s="225"/>
      <c r="CU17" s="110">
        <v>382447.50901402935</v>
      </c>
      <c r="CV17" s="225"/>
      <c r="CW17" s="225" t="s">
        <v>532</v>
      </c>
      <c r="CX17" s="225"/>
      <c r="CY17" s="99" t="s">
        <v>847</v>
      </c>
      <c r="DA17" s="292">
        <f>'Res-SF'!CU17+'Res-MF'!FY17</f>
        <v>2232.0555212679046</v>
      </c>
      <c r="DB17" s="292"/>
      <c r="DC17" s="292">
        <f>'Res-SF'!CW17+'Res-MF'!GA17</f>
        <v>3188.6507446684327</v>
      </c>
      <c r="DD17" s="292"/>
      <c r="DE17" s="292">
        <f>'Res-SF'!CY17+'Res-MF'!GC17</f>
        <v>2.2022093261606406</v>
      </c>
      <c r="DF17" s="292"/>
      <c r="DG17" s="292">
        <f>'Res-SF'!DA17+'Res-MF'!GE17</f>
        <v>2.9362791015708622</v>
      </c>
      <c r="DH17" s="292"/>
      <c r="DI17" s="292">
        <f>'Res-SF'!DC17+'Res-MF'!GG17</f>
        <v>19.690861294259268</v>
      </c>
      <c r="DJ17" s="292"/>
      <c r="DK17" s="292">
        <f>'Res-SF'!DE17+'Res-MF'!GI17</f>
        <v>26.254481725740455</v>
      </c>
      <c r="DL17" s="225"/>
      <c r="DM17" s="102" t="s">
        <v>561</v>
      </c>
      <c r="DN17" s="225"/>
      <c r="DO17" s="99"/>
      <c r="DQ17" s="303">
        <f>'Res-SF'!DK17+'Res-MF'!GO17</f>
        <v>2845.5043683787771</v>
      </c>
      <c r="DR17" s="297"/>
      <c r="DS17" s="303">
        <f>'Res-SF'!DM17+'Res-MF'!GQ17</f>
        <v>4065.0062405411063</v>
      </c>
      <c r="DT17" s="297"/>
      <c r="DU17" s="303">
        <f>'Res-SF'!DO17+'Res-MF'!GS17</f>
        <v>3.5215627515729517</v>
      </c>
      <c r="DV17" s="297"/>
      <c r="DW17" s="303">
        <f>'Res-SF'!DQ17+'Res-MF'!GU17</f>
        <v>4.6954170021359616</v>
      </c>
      <c r="DX17" s="297"/>
      <c r="DY17" s="303">
        <f>'Res-SF'!DS17+'Res-MF'!GW17</f>
        <v>27.722755709067957</v>
      </c>
      <c r="DZ17" s="297"/>
      <c r="EA17" s="303">
        <f>'Res-SF'!DU17+'Res-MF'!GY17</f>
        <v>36.963674278859116</v>
      </c>
      <c r="EB17" s="225"/>
      <c r="EC17" s="102" t="s">
        <v>561</v>
      </c>
      <c r="ED17" s="225"/>
      <c r="EE17" s="99"/>
    </row>
    <row r="18" spans="1:135" s="97" customFormat="1" x14ac:dyDescent="0.25">
      <c r="A18" s="182"/>
      <c r="B18" s="195"/>
      <c r="I18" s="110"/>
      <c r="J18" s="225"/>
      <c r="K18" s="110"/>
      <c r="L18" s="225"/>
      <c r="M18" s="110"/>
      <c r="N18" s="225"/>
      <c r="O18" s="110"/>
      <c r="P18" s="225"/>
      <c r="Q18" s="110"/>
      <c r="R18" s="225"/>
      <c r="S18" s="110"/>
      <c r="T18" s="225"/>
      <c r="U18" s="225"/>
      <c r="V18" s="225"/>
      <c r="W18" s="99"/>
      <c r="Y18" s="110"/>
      <c r="Z18" s="225"/>
      <c r="AA18" s="110"/>
      <c r="AB18" s="225"/>
      <c r="AC18" s="110"/>
      <c r="AD18" s="225"/>
      <c r="AE18" s="110"/>
      <c r="AF18" s="225"/>
      <c r="AG18" s="110"/>
      <c r="AH18" s="225"/>
      <c r="AI18" s="110"/>
      <c r="AJ18" s="225"/>
      <c r="AK18" s="225"/>
      <c r="AL18" s="225"/>
      <c r="AM18" s="99"/>
      <c r="AO18" s="110"/>
      <c r="AP18" s="225"/>
      <c r="AQ18" s="110"/>
      <c r="AR18" s="225"/>
      <c r="AS18" s="110"/>
      <c r="AT18" s="225"/>
      <c r="AU18" s="110"/>
      <c r="AV18" s="225"/>
      <c r="AW18" s="110"/>
      <c r="AX18" s="225"/>
      <c r="AY18" s="110"/>
      <c r="AZ18" s="225"/>
      <c r="BA18" s="225"/>
      <c r="BB18" s="225"/>
      <c r="BC18" s="99"/>
      <c r="BE18" s="110"/>
      <c r="BF18" s="225"/>
      <c r="BG18" s="110"/>
      <c r="BH18" s="225"/>
      <c r="BI18" s="110"/>
      <c r="BJ18" s="225"/>
      <c r="BK18" s="110"/>
      <c r="BL18" s="225"/>
      <c r="BM18" s="110"/>
      <c r="BN18" s="225"/>
      <c r="BO18" s="110"/>
      <c r="BP18" s="225"/>
      <c r="BQ18" s="225"/>
      <c r="BR18" s="225"/>
      <c r="BS18" s="99"/>
      <c r="BU18" s="110"/>
      <c r="BV18" s="225"/>
      <c r="BW18" s="110"/>
      <c r="BX18" s="225"/>
      <c r="BY18" s="110"/>
      <c r="BZ18" s="225"/>
      <c r="CA18" s="110"/>
      <c r="CB18" s="225"/>
      <c r="CC18" s="110"/>
      <c r="CD18" s="225"/>
      <c r="CE18" s="110"/>
      <c r="CF18" s="225"/>
      <c r="CG18" s="225"/>
      <c r="CH18" s="225"/>
      <c r="CI18" s="99"/>
      <c r="CK18" s="110"/>
      <c r="CL18" s="225"/>
      <c r="CM18" s="110"/>
      <c r="CN18" s="225"/>
      <c r="CO18" s="110"/>
      <c r="CP18" s="225"/>
      <c r="CQ18" s="110"/>
      <c r="CR18" s="225"/>
      <c r="CS18" s="110"/>
      <c r="CT18" s="225"/>
      <c r="CU18" s="110"/>
      <c r="CV18" s="225"/>
      <c r="CW18" s="225"/>
      <c r="CX18" s="225"/>
      <c r="CY18" s="99"/>
      <c r="DA18" s="304"/>
      <c r="DB18" s="304"/>
      <c r="DC18" s="292"/>
      <c r="DD18" s="304"/>
      <c r="DE18" s="293"/>
      <c r="DF18" s="304"/>
      <c r="DG18" s="293"/>
      <c r="DH18" s="293"/>
      <c r="DI18" s="292"/>
      <c r="DJ18" s="292"/>
      <c r="DK18" s="292"/>
      <c r="DL18" s="101"/>
      <c r="DM18" s="102"/>
      <c r="DN18" s="102"/>
      <c r="DO18" s="294"/>
      <c r="DQ18" s="305"/>
      <c r="DR18" s="305"/>
      <c r="DS18" s="297"/>
      <c r="DT18" s="305"/>
      <c r="DU18" s="296"/>
      <c r="DV18" s="305"/>
      <c r="DW18" s="296"/>
      <c r="DX18" s="296"/>
      <c r="DY18" s="297"/>
      <c r="DZ18" s="297"/>
      <c r="EA18" s="297"/>
      <c r="EB18" s="101"/>
      <c r="EC18" s="102"/>
      <c r="ED18" s="102"/>
      <c r="EE18" s="294"/>
    </row>
    <row r="19" spans="1:135" s="97" customFormat="1" x14ac:dyDescent="0.25">
      <c r="A19" s="182" t="s">
        <v>530</v>
      </c>
      <c r="B19" s="183"/>
      <c r="I19" s="225"/>
      <c r="J19" s="225"/>
      <c r="K19" s="225"/>
      <c r="L19" s="225"/>
      <c r="M19" s="225"/>
      <c r="N19" s="225"/>
      <c r="O19" s="225"/>
      <c r="P19" s="225"/>
      <c r="Q19" s="225"/>
      <c r="R19" s="225"/>
      <c r="S19" s="225"/>
      <c r="T19" s="225"/>
      <c r="U19" s="225"/>
      <c r="V19" s="225"/>
      <c r="W19" s="104"/>
      <c r="Y19" s="225"/>
      <c r="Z19" s="225"/>
      <c r="AA19" s="225"/>
      <c r="AB19" s="225"/>
      <c r="AC19" s="225"/>
      <c r="AD19" s="225"/>
      <c r="AE19" s="225"/>
      <c r="AF19" s="225"/>
      <c r="AG19" s="225"/>
      <c r="AH19" s="225"/>
      <c r="AI19" s="225"/>
      <c r="AJ19" s="225"/>
      <c r="AK19" s="225"/>
      <c r="AL19" s="225"/>
      <c r="AM19" s="104"/>
      <c r="AO19" s="225"/>
      <c r="AP19" s="225"/>
      <c r="AQ19" s="225"/>
      <c r="AR19" s="225"/>
      <c r="AS19" s="225"/>
      <c r="AT19" s="225"/>
      <c r="AU19" s="225"/>
      <c r="AV19" s="225"/>
      <c r="AW19" s="225"/>
      <c r="AX19" s="225"/>
      <c r="AY19" s="225"/>
      <c r="AZ19" s="225"/>
      <c r="BA19" s="225"/>
      <c r="BB19" s="225"/>
      <c r="BC19" s="104"/>
      <c r="BE19" s="225"/>
      <c r="BF19" s="225"/>
      <c r="BG19" s="225"/>
      <c r="BH19" s="225"/>
      <c r="BI19" s="225"/>
      <c r="BJ19" s="225"/>
      <c r="BK19" s="225"/>
      <c r="BL19" s="225"/>
      <c r="BM19" s="225"/>
      <c r="BN19" s="225"/>
      <c r="BO19" s="225"/>
      <c r="BP19" s="225"/>
      <c r="BQ19" s="225"/>
      <c r="BR19" s="225"/>
      <c r="BS19" s="104"/>
      <c r="BU19" s="225"/>
      <c r="BV19" s="225"/>
      <c r="BW19" s="225"/>
      <c r="BX19" s="225"/>
      <c r="BY19" s="225"/>
      <c r="BZ19" s="225"/>
      <c r="CA19" s="225"/>
      <c r="CB19" s="225"/>
      <c r="CC19" s="225"/>
      <c r="CD19" s="225"/>
      <c r="CE19" s="225"/>
      <c r="CF19" s="225"/>
      <c r="CG19" s="225"/>
      <c r="CH19" s="225"/>
      <c r="CI19" s="104"/>
      <c r="CK19" s="225"/>
      <c r="CL19" s="225"/>
      <c r="CM19" s="225"/>
      <c r="CN19" s="225"/>
      <c r="CO19" s="225"/>
      <c r="CP19" s="225"/>
      <c r="CQ19" s="225"/>
      <c r="CR19" s="225"/>
      <c r="CS19" s="225"/>
      <c r="CT19" s="225"/>
      <c r="CU19" s="225"/>
      <c r="CV19" s="225"/>
      <c r="CW19" s="225"/>
      <c r="CX19" s="225"/>
      <c r="CY19" s="104"/>
      <c r="DA19" s="293"/>
      <c r="DB19" s="304"/>
      <c r="DC19" s="292"/>
      <c r="DD19" s="304"/>
      <c r="DE19" s="293"/>
      <c r="DF19" s="304"/>
      <c r="DG19" s="293"/>
      <c r="DH19" s="293"/>
      <c r="DI19" s="292"/>
      <c r="DJ19" s="292"/>
      <c r="DK19" s="292"/>
      <c r="DL19" s="101"/>
      <c r="DM19" s="101"/>
      <c r="DN19" s="101"/>
      <c r="DO19" s="105"/>
      <c r="DQ19" s="296"/>
      <c r="DR19" s="305"/>
      <c r="DS19" s="297"/>
      <c r="DT19" s="305"/>
      <c r="DU19" s="296"/>
      <c r="DV19" s="305"/>
      <c r="DW19" s="296"/>
      <c r="DX19" s="296"/>
      <c r="DY19" s="297"/>
      <c r="DZ19" s="297"/>
      <c r="EA19" s="297"/>
      <c r="EB19" s="101"/>
      <c r="EC19" s="101"/>
      <c r="ED19" s="101"/>
      <c r="EE19" s="105"/>
    </row>
    <row r="20" spans="1:135" s="97" customFormat="1" x14ac:dyDescent="0.25">
      <c r="A20" s="182"/>
      <c r="B20" s="105" t="s">
        <v>417</v>
      </c>
      <c r="C20" s="97" t="s">
        <v>46</v>
      </c>
      <c r="E20" s="97" t="s">
        <v>46</v>
      </c>
      <c r="G20" s="289"/>
      <c r="I20" s="225" t="s">
        <v>46</v>
      </c>
      <c r="J20" s="225"/>
      <c r="K20" s="225" t="s">
        <v>46</v>
      </c>
      <c r="L20" s="225"/>
      <c r="M20" s="225" t="s">
        <v>46</v>
      </c>
      <c r="N20" s="225"/>
      <c r="O20" s="225" t="s">
        <v>46</v>
      </c>
      <c r="P20" s="225"/>
      <c r="Q20" s="225" t="s">
        <v>46</v>
      </c>
      <c r="R20" s="225"/>
      <c r="S20" s="225" t="s">
        <v>46</v>
      </c>
      <c r="T20" s="225"/>
      <c r="U20" s="225" t="s">
        <v>46</v>
      </c>
      <c r="V20" s="225"/>
      <c r="W20" s="225" t="s">
        <v>46</v>
      </c>
      <c r="Y20" s="225" t="s">
        <v>46</v>
      </c>
      <c r="Z20" s="225"/>
      <c r="AA20" s="225" t="s">
        <v>46</v>
      </c>
      <c r="AB20" s="225"/>
      <c r="AC20" s="225" t="s">
        <v>46</v>
      </c>
      <c r="AD20" s="225"/>
      <c r="AE20" s="225" t="s">
        <v>46</v>
      </c>
      <c r="AF20" s="225"/>
      <c r="AG20" s="225" t="s">
        <v>46</v>
      </c>
      <c r="AH20" s="225"/>
      <c r="AI20" s="225" t="s">
        <v>46</v>
      </c>
      <c r="AJ20" s="225"/>
      <c r="AK20" s="225" t="s">
        <v>46</v>
      </c>
      <c r="AL20" s="225"/>
      <c r="AM20" s="225" t="s">
        <v>46</v>
      </c>
      <c r="AO20" s="225" t="s">
        <v>46</v>
      </c>
      <c r="AP20" s="225"/>
      <c r="AQ20" s="225" t="s">
        <v>46</v>
      </c>
      <c r="AR20" s="225"/>
      <c r="AS20" s="225" t="s">
        <v>46</v>
      </c>
      <c r="AT20" s="225"/>
      <c r="AU20" s="225" t="s">
        <v>46</v>
      </c>
      <c r="AV20" s="225"/>
      <c r="AW20" s="225" t="s">
        <v>46</v>
      </c>
      <c r="AX20" s="225"/>
      <c r="AY20" s="225" t="s">
        <v>46</v>
      </c>
      <c r="AZ20" s="225"/>
      <c r="BA20" s="225" t="s">
        <v>46</v>
      </c>
      <c r="BB20" s="225"/>
      <c r="BC20" s="225" t="s">
        <v>46</v>
      </c>
      <c r="BE20" s="225" t="s">
        <v>46</v>
      </c>
      <c r="BF20" s="225"/>
      <c r="BG20" s="225" t="s">
        <v>46</v>
      </c>
      <c r="BH20" s="225"/>
      <c r="BI20" s="225" t="s">
        <v>46</v>
      </c>
      <c r="BJ20" s="225"/>
      <c r="BK20" s="225" t="s">
        <v>46</v>
      </c>
      <c r="BL20" s="225"/>
      <c r="BM20" s="225" t="s">
        <v>46</v>
      </c>
      <c r="BN20" s="225"/>
      <c r="BO20" s="225" t="s">
        <v>46</v>
      </c>
      <c r="BP20" s="225"/>
      <c r="BQ20" s="225" t="s">
        <v>46</v>
      </c>
      <c r="BR20" s="225"/>
      <c r="BS20" s="225" t="s">
        <v>46</v>
      </c>
      <c r="BU20" s="225" t="s">
        <v>46</v>
      </c>
      <c r="BV20" s="225"/>
      <c r="BW20" s="225" t="s">
        <v>46</v>
      </c>
      <c r="BX20" s="225"/>
      <c r="BY20" s="225" t="s">
        <v>46</v>
      </c>
      <c r="BZ20" s="225"/>
      <c r="CA20" s="225" t="s">
        <v>46</v>
      </c>
      <c r="CB20" s="225"/>
      <c r="CC20" s="225" t="s">
        <v>46</v>
      </c>
      <c r="CD20" s="225"/>
      <c r="CE20" s="225" t="s">
        <v>46</v>
      </c>
      <c r="CF20" s="225"/>
      <c r="CG20" s="225" t="s">
        <v>46</v>
      </c>
      <c r="CH20" s="225"/>
      <c r="CI20" s="225" t="s">
        <v>46</v>
      </c>
      <c r="CK20" s="225" t="s">
        <v>46</v>
      </c>
      <c r="CL20" s="225"/>
      <c r="CM20" s="225" t="s">
        <v>46</v>
      </c>
      <c r="CN20" s="225"/>
      <c r="CO20" s="225" t="s">
        <v>46</v>
      </c>
      <c r="CP20" s="225"/>
      <c r="CQ20" s="225" t="s">
        <v>46</v>
      </c>
      <c r="CR20" s="225"/>
      <c r="CS20" s="225" t="s">
        <v>46</v>
      </c>
      <c r="CT20" s="225"/>
      <c r="CU20" s="225" t="s">
        <v>46</v>
      </c>
      <c r="CV20" s="225"/>
      <c r="CW20" s="225" t="s">
        <v>46</v>
      </c>
      <c r="CX20" s="225"/>
      <c r="CY20" s="225" t="s">
        <v>46</v>
      </c>
      <c r="DA20" s="298"/>
      <c r="DB20" s="293"/>
      <c r="DC20" s="292"/>
      <c r="DD20" s="293"/>
      <c r="DE20" s="292"/>
      <c r="DF20" s="293"/>
      <c r="DG20" s="292"/>
      <c r="DH20" s="293"/>
      <c r="DI20" s="292" t="s">
        <v>46</v>
      </c>
      <c r="DJ20" s="292"/>
      <c r="DK20" s="292" t="s">
        <v>46</v>
      </c>
      <c r="DL20" s="101"/>
      <c r="DM20" s="102" t="s">
        <v>328</v>
      </c>
      <c r="DN20" s="101"/>
      <c r="DO20" s="225" t="s">
        <v>550</v>
      </c>
      <c r="DQ20" s="295"/>
      <c r="DR20" s="296"/>
      <c r="DS20" s="297"/>
      <c r="DT20" s="296"/>
      <c r="DU20" s="297"/>
      <c r="DV20" s="296"/>
      <c r="DW20" s="297"/>
      <c r="DX20" s="296"/>
      <c r="DY20" s="297" t="s">
        <v>46</v>
      </c>
      <c r="DZ20" s="297"/>
      <c r="EA20" s="297" t="s">
        <v>46</v>
      </c>
      <c r="EB20" s="101"/>
      <c r="EC20" s="102" t="s">
        <v>328</v>
      </c>
      <c r="ED20" s="101"/>
      <c r="EE20" s="225" t="s">
        <v>550</v>
      </c>
    </row>
    <row r="21" spans="1:135" s="97" customFormat="1" x14ac:dyDescent="0.25">
      <c r="A21" s="182"/>
      <c r="B21" s="194" t="s">
        <v>418</v>
      </c>
      <c r="C21" s="109" t="s">
        <v>46</v>
      </c>
      <c r="E21" s="109" t="s">
        <v>46</v>
      </c>
      <c r="G21" s="291"/>
      <c r="I21" s="106" t="s">
        <v>46</v>
      </c>
      <c r="J21" s="225"/>
      <c r="K21" s="106" t="s">
        <v>46</v>
      </c>
      <c r="L21" s="225"/>
      <c r="M21" s="106" t="s">
        <v>46</v>
      </c>
      <c r="N21" s="225"/>
      <c r="O21" s="106" t="s">
        <v>46</v>
      </c>
      <c r="P21" s="225"/>
      <c r="Q21" s="106" t="s">
        <v>46</v>
      </c>
      <c r="R21" s="225"/>
      <c r="S21" s="106" t="s">
        <v>46</v>
      </c>
      <c r="T21" s="225"/>
      <c r="U21" s="106" t="s">
        <v>46</v>
      </c>
      <c r="V21" s="225"/>
      <c r="W21" s="106" t="s">
        <v>46</v>
      </c>
      <c r="Y21" s="106" t="s">
        <v>46</v>
      </c>
      <c r="Z21" s="225"/>
      <c r="AA21" s="106" t="s">
        <v>46</v>
      </c>
      <c r="AB21" s="225"/>
      <c r="AC21" s="106" t="s">
        <v>46</v>
      </c>
      <c r="AD21" s="225"/>
      <c r="AE21" s="106" t="s">
        <v>46</v>
      </c>
      <c r="AF21" s="225"/>
      <c r="AG21" s="106" t="s">
        <v>46</v>
      </c>
      <c r="AH21" s="225"/>
      <c r="AI21" s="106" t="s">
        <v>46</v>
      </c>
      <c r="AJ21" s="225"/>
      <c r="AK21" s="106" t="s">
        <v>46</v>
      </c>
      <c r="AL21" s="225"/>
      <c r="AM21" s="106" t="s">
        <v>46</v>
      </c>
      <c r="AO21" s="106" t="s">
        <v>46</v>
      </c>
      <c r="AP21" s="225"/>
      <c r="AQ21" s="106" t="s">
        <v>46</v>
      </c>
      <c r="AR21" s="225"/>
      <c r="AS21" s="106" t="s">
        <v>46</v>
      </c>
      <c r="AT21" s="225"/>
      <c r="AU21" s="106" t="s">
        <v>46</v>
      </c>
      <c r="AV21" s="225"/>
      <c r="AW21" s="106" t="s">
        <v>46</v>
      </c>
      <c r="AX21" s="225"/>
      <c r="AY21" s="106" t="s">
        <v>46</v>
      </c>
      <c r="AZ21" s="225"/>
      <c r="BA21" s="106" t="s">
        <v>46</v>
      </c>
      <c r="BB21" s="225"/>
      <c r="BC21" s="106" t="s">
        <v>46</v>
      </c>
      <c r="BE21" s="106" t="s">
        <v>46</v>
      </c>
      <c r="BF21" s="225"/>
      <c r="BG21" s="106" t="s">
        <v>46</v>
      </c>
      <c r="BH21" s="225"/>
      <c r="BI21" s="106" t="s">
        <v>46</v>
      </c>
      <c r="BJ21" s="225"/>
      <c r="BK21" s="106" t="s">
        <v>46</v>
      </c>
      <c r="BL21" s="225"/>
      <c r="BM21" s="106" t="s">
        <v>46</v>
      </c>
      <c r="BN21" s="225"/>
      <c r="BO21" s="106" t="s">
        <v>46</v>
      </c>
      <c r="BP21" s="225"/>
      <c r="BQ21" s="106" t="s">
        <v>46</v>
      </c>
      <c r="BR21" s="225"/>
      <c r="BS21" s="106" t="s">
        <v>46</v>
      </c>
      <c r="BU21" s="106" t="s">
        <v>46</v>
      </c>
      <c r="BV21" s="225"/>
      <c r="BW21" s="106" t="s">
        <v>46</v>
      </c>
      <c r="BX21" s="225"/>
      <c r="BY21" s="106" t="s">
        <v>46</v>
      </c>
      <c r="BZ21" s="225"/>
      <c r="CA21" s="106" t="s">
        <v>46</v>
      </c>
      <c r="CB21" s="225"/>
      <c r="CC21" s="106" t="s">
        <v>46</v>
      </c>
      <c r="CD21" s="225"/>
      <c r="CE21" s="106" t="s">
        <v>46</v>
      </c>
      <c r="CF21" s="225"/>
      <c r="CG21" s="106" t="s">
        <v>46</v>
      </c>
      <c r="CH21" s="225"/>
      <c r="CI21" s="106" t="s">
        <v>46</v>
      </c>
      <c r="CK21" s="106" t="s">
        <v>46</v>
      </c>
      <c r="CL21" s="225"/>
      <c r="CM21" s="106" t="s">
        <v>46</v>
      </c>
      <c r="CN21" s="225"/>
      <c r="CO21" s="106" t="s">
        <v>46</v>
      </c>
      <c r="CP21" s="225"/>
      <c r="CQ21" s="106" t="s">
        <v>46</v>
      </c>
      <c r="CR21" s="225"/>
      <c r="CS21" s="106" t="s">
        <v>46</v>
      </c>
      <c r="CT21" s="225"/>
      <c r="CU21" s="106" t="s">
        <v>46</v>
      </c>
      <c r="CV21" s="225"/>
      <c r="CW21" s="106" t="s">
        <v>46</v>
      </c>
      <c r="CX21" s="225"/>
      <c r="CY21" s="106" t="s">
        <v>46</v>
      </c>
      <c r="DA21" s="299"/>
      <c r="DB21" s="293"/>
      <c r="DC21" s="299"/>
      <c r="DD21" s="293"/>
      <c r="DE21" s="299"/>
      <c r="DF21" s="293"/>
      <c r="DG21" s="299"/>
      <c r="DH21" s="293"/>
      <c r="DI21" s="300" t="s">
        <v>46</v>
      </c>
      <c r="DJ21" s="292"/>
      <c r="DK21" s="300" t="s">
        <v>46</v>
      </c>
      <c r="DL21" s="101"/>
      <c r="DM21" s="107" t="s">
        <v>560</v>
      </c>
      <c r="DN21" s="101"/>
      <c r="DO21" s="108" t="s">
        <v>550</v>
      </c>
      <c r="DQ21" s="301"/>
      <c r="DR21" s="296"/>
      <c r="DS21" s="301"/>
      <c r="DT21" s="296"/>
      <c r="DU21" s="301"/>
      <c r="DV21" s="296"/>
      <c r="DW21" s="301"/>
      <c r="DX21" s="296"/>
      <c r="DY21" s="302" t="s">
        <v>46</v>
      </c>
      <c r="DZ21" s="297"/>
      <c r="EA21" s="302" t="s">
        <v>46</v>
      </c>
      <c r="EB21" s="101"/>
      <c r="EC21" s="107" t="s">
        <v>560</v>
      </c>
      <c r="ED21" s="101"/>
      <c r="EE21" s="108" t="s">
        <v>550</v>
      </c>
    </row>
    <row r="22" spans="1:135" s="97" customFormat="1" ht="37.5" customHeight="1" x14ac:dyDescent="0.25">
      <c r="A22" s="182"/>
      <c r="B22" s="105" t="s">
        <v>402</v>
      </c>
      <c r="C22" s="110">
        <f>'Res-SF'!AI22+'Res-MF'!CW22+Public!AI22</f>
        <v>7345.0078607327359</v>
      </c>
      <c r="E22" s="97" t="s">
        <v>458</v>
      </c>
      <c r="G22" s="100" t="s">
        <v>47</v>
      </c>
      <c r="I22" s="110">
        <f>'Res-SF'!C22+'Res-MF'!D22+'Res-MF'!AK22+'Res-MF'!BQ22+Public!C22</f>
        <v>499.30913548763601</v>
      </c>
      <c r="J22" s="225"/>
      <c r="K22" s="110">
        <f>'Res-SF'!E22+'Res-MF'!F22+'Res-MF'!AM22+'Res-MF'!BS22+Public!E22</f>
        <v>358.77702999999997</v>
      </c>
      <c r="L22" s="225"/>
      <c r="M22" s="110">
        <f>'Res-SF'!G22+'Res-MF'!H22+'Res-MF'!AO22+'Res-MF'!BU22+Public!G22</f>
        <v>17400423.825600185</v>
      </c>
      <c r="N22" s="110"/>
      <c r="O22" s="110">
        <f>'Res-SF'!I22+'Res-MF'!J22+'Res-MF'!AQ22+'Res-MF'!BW22+Public!I22</f>
        <v>11063618.411500001</v>
      </c>
      <c r="P22" s="225"/>
      <c r="Q22" s="110">
        <f>'Res-SF'!K22+'Res-MF'!L22+'Res-MF'!AS22+'Res-MF'!BY22+Public!K22</f>
        <v>74208.906302467934</v>
      </c>
      <c r="R22" s="225"/>
      <c r="S22" s="110">
        <f>'Res-SF'!M22+'Res-MF'!N22+'Res-MF'!AU22+'Res-MF'!CA22+Public!M22</f>
        <v>54364.290000000008</v>
      </c>
      <c r="T22" s="225"/>
      <c r="U22" s="225" t="s">
        <v>532</v>
      </c>
      <c r="V22" s="225"/>
      <c r="W22" s="99" t="s">
        <v>47</v>
      </c>
      <c r="Y22" s="110">
        <f>'Res-SF'!S22+'Res-MF'!T22+'Res-MF'!BA22+'Res-MF'!CG22+Public!S22</f>
        <v>6495.3414900000007</v>
      </c>
      <c r="Z22" s="225"/>
      <c r="AA22" s="110">
        <f>'Res-SF'!U22+'Res-MF'!V22+'Res-MF'!BC22+'Res-MF'!CI22+Public!U22</f>
        <v>4584.8126560000001</v>
      </c>
      <c r="AB22" s="225"/>
      <c r="AC22" s="110">
        <f>'Res-SF'!W22+'Res-MF'!X22+'Res-MF'!BE22+'Res-MF'!CK22+Public!W22</f>
        <v>104511235.419</v>
      </c>
      <c r="AD22" s="110"/>
      <c r="AE22" s="110">
        <f>'Res-SF'!Y22+'Res-MF'!Z22+'Res-MF'!BG22+'Res-MF'!CM22+Public!Y22</f>
        <v>70848337.957049996</v>
      </c>
      <c r="AF22" s="225"/>
      <c r="AG22" s="110">
        <f>'Res-SF'!AA22+'Res-MF'!AB22+'Res-MF'!BI22+'Res-MF'!CO22+Public!AA22</f>
        <v>870756.56600000011</v>
      </c>
      <c r="AH22" s="225"/>
      <c r="AI22" s="110">
        <f>'Res-SF'!AC22+'Res-MF'!AD22+'Res-MF'!BK22+'Res-MF'!CQ22+Public!AC22</f>
        <v>703885.11119999993</v>
      </c>
      <c r="AJ22" s="225"/>
      <c r="AK22" s="225" t="s">
        <v>532</v>
      </c>
      <c r="AL22" s="225"/>
      <c r="AM22" s="99" t="s">
        <v>47</v>
      </c>
      <c r="AO22" s="110">
        <v>43.956200000000003</v>
      </c>
      <c r="AP22" s="225"/>
      <c r="AQ22" s="110">
        <v>39.560580000000002</v>
      </c>
      <c r="AR22" s="225"/>
      <c r="AS22" s="110">
        <v>752696.81</v>
      </c>
      <c r="AT22" s="225"/>
      <c r="AU22" s="110">
        <v>677427.12900000007</v>
      </c>
      <c r="AV22" s="225"/>
      <c r="AW22" s="110">
        <v>29229.100000000006</v>
      </c>
      <c r="AX22" s="225"/>
      <c r="AY22" s="110">
        <v>26306.19</v>
      </c>
      <c r="AZ22" s="225"/>
      <c r="BA22" s="225" t="s">
        <v>532</v>
      </c>
      <c r="BB22" s="225"/>
      <c r="BC22" s="99" t="s">
        <v>813</v>
      </c>
      <c r="BE22" s="110">
        <v>782.17742000000021</v>
      </c>
      <c r="BF22" s="225"/>
      <c r="BG22" s="110">
        <v>664.85080700000026</v>
      </c>
      <c r="BH22" s="225"/>
      <c r="BI22" s="110">
        <v>9704610.102</v>
      </c>
      <c r="BJ22" s="225"/>
      <c r="BK22" s="110">
        <v>8734149.0918000005</v>
      </c>
      <c r="BL22" s="225"/>
      <c r="BM22" s="110">
        <v>396331.57799999986</v>
      </c>
      <c r="BN22" s="225"/>
      <c r="BO22" s="110">
        <v>356698.42020000005</v>
      </c>
      <c r="BP22" s="225"/>
      <c r="BQ22" s="225" t="s">
        <v>532</v>
      </c>
      <c r="BR22" s="225"/>
      <c r="BS22" s="99" t="s">
        <v>813</v>
      </c>
      <c r="BU22" s="110">
        <v>43.956200000000003</v>
      </c>
      <c r="BV22" s="225"/>
      <c r="BW22" s="110">
        <v>39.560580000000002</v>
      </c>
      <c r="BX22" s="225"/>
      <c r="BY22" s="110">
        <v>752696.81</v>
      </c>
      <c r="BZ22" s="225"/>
      <c r="CA22" s="110">
        <v>677427.12900000007</v>
      </c>
      <c r="CB22" s="225"/>
      <c r="CC22" s="110">
        <v>29229.100000000006</v>
      </c>
      <c r="CD22" s="225"/>
      <c r="CE22" s="110">
        <v>26306.19</v>
      </c>
      <c r="CF22" s="225"/>
      <c r="CG22" s="225" t="s">
        <v>532</v>
      </c>
      <c r="CH22" s="225"/>
      <c r="CI22" s="99" t="s">
        <v>847</v>
      </c>
      <c r="CK22" s="110">
        <v>782.17742000000021</v>
      </c>
      <c r="CL22" s="225"/>
      <c r="CM22" s="110">
        <v>664.85080700000026</v>
      </c>
      <c r="CN22" s="225"/>
      <c r="CO22" s="110">
        <v>9704610.102</v>
      </c>
      <c r="CP22" s="225"/>
      <c r="CQ22" s="110">
        <v>8734149.0918000005</v>
      </c>
      <c r="CR22" s="225"/>
      <c r="CS22" s="110">
        <v>396331.57799999986</v>
      </c>
      <c r="CT22" s="225"/>
      <c r="CU22" s="110">
        <v>356698.42020000005</v>
      </c>
      <c r="CV22" s="225"/>
      <c r="CW22" s="225" t="s">
        <v>532</v>
      </c>
      <c r="CX22" s="225"/>
      <c r="CY22" s="99" t="s">
        <v>847</v>
      </c>
      <c r="DA22" s="292">
        <f>'Res-SF'!CU22+'Res-MF'!FY22</f>
        <v>1959.683761212083</v>
      </c>
      <c r="DB22" s="292"/>
      <c r="DC22" s="292">
        <f>'Res-SF'!CW22+'Res-MF'!GA22</f>
        <v>2750.6021232772418</v>
      </c>
      <c r="DD22" s="292"/>
      <c r="DE22" s="292">
        <f>'Res-SF'!CY22+'Res-MF'!GC22</f>
        <v>0.98882656013521575</v>
      </c>
      <c r="DF22" s="292"/>
      <c r="DG22" s="292">
        <f>'Res-SF'!DA22+'Res-MF'!GE22</f>
        <v>1.2211084695124139</v>
      </c>
      <c r="DH22" s="292"/>
      <c r="DI22" s="292">
        <f>'Res-SF'!DC22+'Res-MF'!GG22</f>
        <v>8.4801552946376297</v>
      </c>
      <c r="DJ22" s="292"/>
      <c r="DK22" s="292">
        <f>'Res-SF'!DE22+'Res-MF'!GI22</f>
        <v>10.294519908891743</v>
      </c>
      <c r="DL22" s="101"/>
      <c r="DM22" s="102" t="s">
        <v>561</v>
      </c>
      <c r="DN22" s="101"/>
      <c r="DO22" s="306"/>
      <c r="DQ22" s="303">
        <f>'Res-SF'!DK22+'Res-MF'!GO22</f>
        <v>2819.5306327818539</v>
      </c>
      <c r="DR22" s="297"/>
      <c r="DS22" s="303">
        <f>'Res-SF'!DM22+'Res-MF'!GQ22</f>
        <v>3945.2808198205566</v>
      </c>
      <c r="DT22" s="297"/>
      <c r="DU22" s="303">
        <f>'Res-SF'!DO22+'Res-MF'!GS22</f>
        <v>1.6286206630478504</v>
      </c>
      <c r="DV22" s="297"/>
      <c r="DW22" s="303">
        <f>'Res-SF'!DQ22+'Res-MF'!GU22</f>
        <v>2.0116882247771115</v>
      </c>
      <c r="DX22" s="297"/>
      <c r="DY22" s="303">
        <f>'Res-SF'!DS22+'Res-MF'!GW22</f>
        <v>12.93784272524552</v>
      </c>
      <c r="DZ22" s="297"/>
      <c r="EA22" s="303">
        <f>'Res-SF'!DU22+'Res-MF'!GY22</f>
        <v>15.699203552787402</v>
      </c>
      <c r="EB22" s="101"/>
      <c r="EC22" s="102" t="s">
        <v>561</v>
      </c>
      <c r="ED22" s="101"/>
      <c r="EE22" s="306"/>
    </row>
    <row r="23" spans="1:135" s="97" customFormat="1" x14ac:dyDescent="0.25">
      <c r="A23" s="182"/>
      <c r="B23" s="105"/>
      <c r="I23" s="110"/>
      <c r="J23" s="225"/>
      <c r="K23" s="110"/>
      <c r="L23" s="225"/>
      <c r="M23" s="110"/>
      <c r="N23" s="110"/>
      <c r="O23" s="110"/>
      <c r="P23" s="225"/>
      <c r="Q23" s="110"/>
      <c r="R23" s="225"/>
      <c r="S23" s="110"/>
      <c r="T23" s="225"/>
      <c r="U23" s="225"/>
      <c r="V23" s="225"/>
      <c r="W23" s="238"/>
      <c r="Y23" s="110"/>
      <c r="Z23" s="225"/>
      <c r="AA23" s="110"/>
      <c r="AB23" s="225"/>
      <c r="AC23" s="110"/>
      <c r="AD23" s="110"/>
      <c r="AE23" s="110"/>
      <c r="AF23" s="225"/>
      <c r="AG23" s="110"/>
      <c r="AH23" s="225"/>
      <c r="AI23" s="110"/>
      <c r="AJ23" s="225"/>
      <c r="AK23" s="225"/>
      <c r="AL23" s="225"/>
      <c r="AM23" s="238"/>
      <c r="AO23" s="110"/>
      <c r="AP23" s="225"/>
      <c r="AQ23" s="110"/>
      <c r="AR23" s="225"/>
      <c r="AS23" s="110"/>
      <c r="AT23" s="110"/>
      <c r="AU23" s="110"/>
      <c r="AV23" s="225"/>
      <c r="AW23" s="110"/>
      <c r="AX23" s="225"/>
      <c r="AY23" s="110"/>
      <c r="AZ23" s="225"/>
      <c r="BA23" s="225"/>
      <c r="BB23" s="225"/>
      <c r="BC23" s="238"/>
      <c r="BE23" s="110"/>
      <c r="BF23" s="225"/>
      <c r="BG23" s="110"/>
      <c r="BH23" s="225"/>
      <c r="BI23" s="110"/>
      <c r="BJ23" s="110"/>
      <c r="BK23" s="110"/>
      <c r="BL23" s="225"/>
      <c r="BM23" s="110"/>
      <c r="BN23" s="225"/>
      <c r="BO23" s="110"/>
      <c r="BP23" s="225"/>
      <c r="BQ23" s="225"/>
      <c r="BR23" s="225"/>
      <c r="BS23" s="238"/>
      <c r="BU23" s="110"/>
      <c r="BV23" s="225"/>
      <c r="BW23" s="110"/>
      <c r="BX23" s="225"/>
      <c r="BY23" s="110"/>
      <c r="BZ23" s="110"/>
      <c r="CA23" s="110"/>
      <c r="CB23" s="225"/>
      <c r="CC23" s="110"/>
      <c r="CD23" s="225"/>
      <c r="CE23" s="110"/>
      <c r="CF23" s="225"/>
      <c r="CG23" s="225"/>
      <c r="CH23" s="225"/>
      <c r="CI23" s="238"/>
      <c r="CK23" s="110"/>
      <c r="CL23" s="225"/>
      <c r="CM23" s="110"/>
      <c r="CN23" s="225"/>
      <c r="CO23" s="110"/>
      <c r="CP23" s="110"/>
      <c r="CQ23" s="110"/>
      <c r="CR23" s="225"/>
      <c r="CS23" s="110"/>
      <c r="CT23" s="225"/>
      <c r="CU23" s="110"/>
      <c r="CV23" s="225"/>
      <c r="CW23" s="225"/>
      <c r="CX23" s="225"/>
      <c r="CY23" s="238"/>
      <c r="DA23" s="298"/>
      <c r="DB23" s="304"/>
      <c r="DC23" s="298"/>
      <c r="DD23" s="304"/>
      <c r="DE23" s="292"/>
      <c r="DF23" s="304"/>
      <c r="DG23" s="292"/>
      <c r="DH23" s="293"/>
      <c r="DI23" s="292"/>
      <c r="DJ23" s="292"/>
      <c r="DK23" s="292"/>
      <c r="DL23" s="101"/>
      <c r="DM23" s="101"/>
      <c r="DN23" s="101"/>
      <c r="DO23" s="306"/>
      <c r="DQ23" s="295"/>
      <c r="DR23" s="305"/>
      <c r="DS23" s="295"/>
      <c r="DT23" s="305"/>
      <c r="DU23" s="297"/>
      <c r="DV23" s="305"/>
      <c r="DW23" s="297"/>
      <c r="DX23" s="296"/>
      <c r="DY23" s="297"/>
      <c r="DZ23" s="297"/>
      <c r="EA23" s="297"/>
      <c r="EB23" s="101"/>
      <c r="EC23" s="101"/>
      <c r="ED23" s="101"/>
      <c r="EE23" s="306"/>
    </row>
    <row r="24" spans="1:135" s="97" customFormat="1" x14ac:dyDescent="0.25">
      <c r="A24" s="182" t="s">
        <v>421</v>
      </c>
      <c r="B24" s="183"/>
      <c r="I24" s="225"/>
      <c r="J24" s="225"/>
      <c r="K24" s="225"/>
      <c r="L24" s="225"/>
      <c r="M24" s="225"/>
      <c r="N24" s="225"/>
      <c r="O24" s="225"/>
      <c r="P24" s="225"/>
      <c r="Q24" s="225"/>
      <c r="R24" s="225"/>
      <c r="S24" s="225"/>
      <c r="T24" s="225"/>
      <c r="U24" s="225"/>
      <c r="V24" s="225"/>
      <c r="W24" s="104"/>
      <c r="Y24" s="225"/>
      <c r="Z24" s="225"/>
      <c r="AA24" s="225"/>
      <c r="AB24" s="225"/>
      <c r="AC24" s="225"/>
      <c r="AD24" s="225"/>
      <c r="AE24" s="225"/>
      <c r="AF24" s="225"/>
      <c r="AG24" s="225"/>
      <c r="AH24" s="225"/>
      <c r="AI24" s="225"/>
      <c r="AJ24" s="225"/>
      <c r="AK24" s="225"/>
      <c r="AL24" s="225"/>
      <c r="AM24" s="104"/>
      <c r="AO24" s="225"/>
      <c r="AP24" s="225"/>
      <c r="AQ24" s="225"/>
      <c r="AR24" s="225"/>
      <c r="AS24" s="225"/>
      <c r="AT24" s="225"/>
      <c r="AU24" s="225"/>
      <c r="AV24" s="225"/>
      <c r="AW24" s="225"/>
      <c r="AX24" s="225"/>
      <c r="AY24" s="225"/>
      <c r="AZ24" s="225"/>
      <c r="BA24" s="225"/>
      <c r="BB24" s="225"/>
      <c r="BC24" s="104"/>
      <c r="BE24" s="225"/>
      <c r="BF24" s="225"/>
      <c r="BG24" s="225"/>
      <c r="BH24" s="225"/>
      <c r="BI24" s="225"/>
      <c r="BJ24" s="225"/>
      <c r="BK24" s="225"/>
      <c r="BL24" s="225"/>
      <c r="BM24" s="225"/>
      <c r="BN24" s="225"/>
      <c r="BO24" s="225"/>
      <c r="BP24" s="225"/>
      <c r="BQ24" s="225"/>
      <c r="BR24" s="225"/>
      <c r="BS24" s="104"/>
      <c r="BU24" s="225"/>
      <c r="BV24" s="225"/>
      <c r="BW24" s="225"/>
      <c r="BX24" s="225"/>
      <c r="BY24" s="225"/>
      <c r="BZ24" s="225"/>
      <c r="CA24" s="225"/>
      <c r="CB24" s="225"/>
      <c r="CC24" s="225"/>
      <c r="CD24" s="225"/>
      <c r="CE24" s="225"/>
      <c r="CF24" s="225"/>
      <c r="CG24" s="225"/>
      <c r="CH24" s="225"/>
      <c r="CI24" s="104"/>
      <c r="CK24" s="225"/>
      <c r="CL24" s="225"/>
      <c r="CM24" s="225"/>
      <c r="CN24" s="225"/>
      <c r="CO24" s="225"/>
      <c r="CP24" s="225"/>
      <c r="CQ24" s="225"/>
      <c r="CR24" s="225"/>
      <c r="CS24" s="225"/>
      <c r="CT24" s="225"/>
      <c r="CU24" s="225"/>
      <c r="CV24" s="225"/>
      <c r="CW24" s="225"/>
      <c r="CX24" s="225"/>
      <c r="CY24" s="104"/>
      <c r="DA24" s="293"/>
      <c r="DB24" s="304"/>
      <c r="DC24" s="292"/>
      <c r="DD24" s="304"/>
      <c r="DE24" s="293"/>
      <c r="DF24" s="304"/>
      <c r="DG24" s="293"/>
      <c r="DH24" s="293"/>
      <c r="DI24" s="292"/>
      <c r="DJ24" s="292"/>
      <c r="DK24" s="292"/>
      <c r="DL24" s="101"/>
      <c r="DM24" s="101"/>
      <c r="DN24" s="101"/>
      <c r="DO24" s="105"/>
      <c r="DQ24" s="296"/>
      <c r="DR24" s="305"/>
      <c r="DS24" s="297"/>
      <c r="DT24" s="305"/>
      <c r="DU24" s="296"/>
      <c r="DV24" s="305"/>
      <c r="DW24" s="296"/>
      <c r="DX24" s="296"/>
      <c r="DY24" s="297"/>
      <c r="DZ24" s="297"/>
      <c r="EA24" s="297"/>
      <c r="EB24" s="101"/>
      <c r="EC24" s="101"/>
      <c r="ED24" s="101"/>
      <c r="EE24" s="105"/>
    </row>
    <row r="25" spans="1:135" s="97" customFormat="1" x14ac:dyDescent="0.25">
      <c r="A25" s="182"/>
      <c r="B25" s="105" t="s">
        <v>417</v>
      </c>
      <c r="C25" s="97" t="s">
        <v>46</v>
      </c>
      <c r="E25" s="97" t="s">
        <v>46</v>
      </c>
      <c r="G25" s="289"/>
      <c r="I25" s="225" t="s">
        <v>46</v>
      </c>
      <c r="J25" s="225"/>
      <c r="K25" s="225" t="s">
        <v>46</v>
      </c>
      <c r="L25" s="225"/>
      <c r="M25" s="225" t="s">
        <v>46</v>
      </c>
      <c r="N25" s="225"/>
      <c r="O25" s="225" t="s">
        <v>46</v>
      </c>
      <c r="P25" s="225"/>
      <c r="Q25" s="225" t="s">
        <v>46</v>
      </c>
      <c r="R25" s="225"/>
      <c r="S25" s="225" t="s">
        <v>46</v>
      </c>
      <c r="T25" s="225"/>
      <c r="U25" s="225" t="s">
        <v>46</v>
      </c>
      <c r="V25" s="225"/>
      <c r="W25" s="225" t="s">
        <v>46</v>
      </c>
      <c r="Y25" s="225" t="s">
        <v>46</v>
      </c>
      <c r="Z25" s="225"/>
      <c r="AA25" s="225" t="s">
        <v>46</v>
      </c>
      <c r="AB25" s="225"/>
      <c r="AC25" s="225" t="s">
        <v>46</v>
      </c>
      <c r="AD25" s="225"/>
      <c r="AE25" s="225" t="s">
        <v>46</v>
      </c>
      <c r="AF25" s="225"/>
      <c r="AG25" s="225" t="s">
        <v>46</v>
      </c>
      <c r="AH25" s="225"/>
      <c r="AI25" s="225" t="s">
        <v>46</v>
      </c>
      <c r="AJ25" s="225"/>
      <c r="AK25" s="225" t="s">
        <v>46</v>
      </c>
      <c r="AL25" s="225"/>
      <c r="AM25" s="225" t="s">
        <v>46</v>
      </c>
      <c r="AO25" s="225" t="s">
        <v>46</v>
      </c>
      <c r="AP25" s="225"/>
      <c r="AQ25" s="225" t="s">
        <v>46</v>
      </c>
      <c r="AR25" s="225"/>
      <c r="AS25" s="225" t="s">
        <v>46</v>
      </c>
      <c r="AT25" s="225"/>
      <c r="AU25" s="225" t="s">
        <v>46</v>
      </c>
      <c r="AV25" s="225"/>
      <c r="AW25" s="225" t="s">
        <v>46</v>
      </c>
      <c r="AX25" s="225"/>
      <c r="AY25" s="225" t="s">
        <v>46</v>
      </c>
      <c r="AZ25" s="225"/>
      <c r="BA25" s="225" t="s">
        <v>46</v>
      </c>
      <c r="BB25" s="225"/>
      <c r="BC25" s="225" t="s">
        <v>46</v>
      </c>
      <c r="BE25" s="225" t="s">
        <v>46</v>
      </c>
      <c r="BF25" s="225"/>
      <c r="BG25" s="225" t="s">
        <v>46</v>
      </c>
      <c r="BH25" s="225"/>
      <c r="BI25" s="225" t="s">
        <v>46</v>
      </c>
      <c r="BJ25" s="225"/>
      <c r="BK25" s="225" t="s">
        <v>46</v>
      </c>
      <c r="BL25" s="225"/>
      <c r="BM25" s="225" t="s">
        <v>46</v>
      </c>
      <c r="BN25" s="225"/>
      <c r="BO25" s="225" t="s">
        <v>46</v>
      </c>
      <c r="BP25" s="225"/>
      <c r="BQ25" s="225" t="s">
        <v>46</v>
      </c>
      <c r="BR25" s="225"/>
      <c r="BS25" s="225" t="s">
        <v>46</v>
      </c>
      <c r="BU25" s="225" t="s">
        <v>46</v>
      </c>
      <c r="BV25" s="225"/>
      <c r="BW25" s="225" t="s">
        <v>46</v>
      </c>
      <c r="BX25" s="225"/>
      <c r="BY25" s="225" t="s">
        <v>46</v>
      </c>
      <c r="BZ25" s="225"/>
      <c r="CA25" s="225" t="s">
        <v>46</v>
      </c>
      <c r="CB25" s="225"/>
      <c r="CC25" s="225" t="s">
        <v>46</v>
      </c>
      <c r="CD25" s="225"/>
      <c r="CE25" s="225" t="s">
        <v>46</v>
      </c>
      <c r="CF25" s="225"/>
      <c r="CG25" s="225" t="s">
        <v>46</v>
      </c>
      <c r="CH25" s="225"/>
      <c r="CI25" s="225" t="s">
        <v>46</v>
      </c>
      <c r="CK25" s="225" t="s">
        <v>46</v>
      </c>
      <c r="CL25" s="225"/>
      <c r="CM25" s="225" t="s">
        <v>46</v>
      </c>
      <c r="CN25" s="225"/>
      <c r="CO25" s="225" t="s">
        <v>46</v>
      </c>
      <c r="CP25" s="225"/>
      <c r="CQ25" s="225" t="s">
        <v>46</v>
      </c>
      <c r="CR25" s="225"/>
      <c r="CS25" s="225" t="s">
        <v>46</v>
      </c>
      <c r="CT25" s="225"/>
      <c r="CU25" s="225" t="s">
        <v>46</v>
      </c>
      <c r="CV25" s="225"/>
      <c r="CW25" s="225" t="s">
        <v>46</v>
      </c>
      <c r="CX25" s="225"/>
      <c r="CY25" s="225" t="s">
        <v>46</v>
      </c>
      <c r="DA25" s="298"/>
      <c r="DB25" s="293"/>
      <c r="DC25" s="292"/>
      <c r="DD25" s="293"/>
      <c r="DE25" s="292"/>
      <c r="DF25" s="293"/>
      <c r="DG25" s="292"/>
      <c r="DH25" s="293"/>
      <c r="DI25" s="292" t="s">
        <v>46</v>
      </c>
      <c r="DJ25" s="292"/>
      <c r="DK25" s="292" t="s">
        <v>46</v>
      </c>
      <c r="DL25" s="101"/>
      <c r="DM25" s="102" t="s">
        <v>328</v>
      </c>
      <c r="DN25" s="101"/>
      <c r="DO25" s="225" t="s">
        <v>553</v>
      </c>
      <c r="DQ25" s="295"/>
      <c r="DR25" s="296"/>
      <c r="DS25" s="297"/>
      <c r="DT25" s="296"/>
      <c r="DU25" s="297"/>
      <c r="DV25" s="296"/>
      <c r="DW25" s="297"/>
      <c r="DX25" s="296"/>
      <c r="DY25" s="297" t="s">
        <v>46</v>
      </c>
      <c r="DZ25" s="297"/>
      <c r="EA25" s="297" t="s">
        <v>46</v>
      </c>
      <c r="EB25" s="101"/>
      <c r="EC25" s="102" t="s">
        <v>328</v>
      </c>
      <c r="ED25" s="101"/>
      <c r="EE25" s="225" t="s">
        <v>553</v>
      </c>
    </row>
    <row r="26" spans="1:135" s="97" customFormat="1" x14ac:dyDescent="0.25">
      <c r="A26" s="182"/>
      <c r="B26" s="194" t="s">
        <v>418</v>
      </c>
      <c r="C26" s="109" t="s">
        <v>46</v>
      </c>
      <c r="E26" s="109" t="s">
        <v>46</v>
      </c>
      <c r="G26" s="291"/>
      <c r="I26" s="106" t="s">
        <v>46</v>
      </c>
      <c r="J26" s="225"/>
      <c r="K26" s="106" t="s">
        <v>46</v>
      </c>
      <c r="L26" s="225"/>
      <c r="M26" s="106" t="s">
        <v>46</v>
      </c>
      <c r="N26" s="225"/>
      <c r="O26" s="106" t="s">
        <v>46</v>
      </c>
      <c r="P26" s="225"/>
      <c r="Q26" s="106" t="s">
        <v>46</v>
      </c>
      <c r="R26" s="225"/>
      <c r="S26" s="106" t="s">
        <v>46</v>
      </c>
      <c r="T26" s="225"/>
      <c r="U26" s="106" t="s">
        <v>46</v>
      </c>
      <c r="V26" s="225"/>
      <c r="W26" s="106" t="s">
        <v>46</v>
      </c>
      <c r="Y26" s="106" t="s">
        <v>46</v>
      </c>
      <c r="Z26" s="225"/>
      <c r="AA26" s="106" t="s">
        <v>46</v>
      </c>
      <c r="AB26" s="225"/>
      <c r="AC26" s="106" t="s">
        <v>46</v>
      </c>
      <c r="AD26" s="225"/>
      <c r="AE26" s="106" t="s">
        <v>46</v>
      </c>
      <c r="AF26" s="225"/>
      <c r="AG26" s="106" t="s">
        <v>46</v>
      </c>
      <c r="AH26" s="225"/>
      <c r="AI26" s="106" t="s">
        <v>46</v>
      </c>
      <c r="AJ26" s="225"/>
      <c r="AK26" s="106" t="s">
        <v>46</v>
      </c>
      <c r="AL26" s="225"/>
      <c r="AM26" s="106" t="s">
        <v>46</v>
      </c>
      <c r="AO26" s="106" t="s">
        <v>46</v>
      </c>
      <c r="AP26" s="225"/>
      <c r="AQ26" s="106" t="s">
        <v>46</v>
      </c>
      <c r="AR26" s="225"/>
      <c r="AS26" s="106" t="s">
        <v>46</v>
      </c>
      <c r="AT26" s="225"/>
      <c r="AU26" s="106" t="s">
        <v>46</v>
      </c>
      <c r="AV26" s="225"/>
      <c r="AW26" s="106" t="s">
        <v>46</v>
      </c>
      <c r="AX26" s="225"/>
      <c r="AY26" s="106" t="s">
        <v>46</v>
      </c>
      <c r="AZ26" s="225"/>
      <c r="BA26" s="106" t="s">
        <v>46</v>
      </c>
      <c r="BB26" s="225"/>
      <c r="BC26" s="106" t="s">
        <v>46</v>
      </c>
      <c r="BE26" s="106" t="s">
        <v>46</v>
      </c>
      <c r="BF26" s="225"/>
      <c r="BG26" s="106" t="s">
        <v>46</v>
      </c>
      <c r="BH26" s="225"/>
      <c r="BI26" s="106" t="s">
        <v>46</v>
      </c>
      <c r="BJ26" s="225"/>
      <c r="BK26" s="106" t="s">
        <v>46</v>
      </c>
      <c r="BL26" s="225"/>
      <c r="BM26" s="106" t="s">
        <v>46</v>
      </c>
      <c r="BN26" s="225"/>
      <c r="BO26" s="106" t="s">
        <v>46</v>
      </c>
      <c r="BP26" s="225"/>
      <c r="BQ26" s="106" t="s">
        <v>46</v>
      </c>
      <c r="BR26" s="225"/>
      <c r="BS26" s="106" t="s">
        <v>46</v>
      </c>
      <c r="BU26" s="106" t="s">
        <v>46</v>
      </c>
      <c r="BV26" s="225"/>
      <c r="BW26" s="106" t="s">
        <v>46</v>
      </c>
      <c r="BX26" s="225"/>
      <c r="BY26" s="106" t="s">
        <v>46</v>
      </c>
      <c r="BZ26" s="225"/>
      <c r="CA26" s="106" t="s">
        <v>46</v>
      </c>
      <c r="CB26" s="225"/>
      <c r="CC26" s="106" t="s">
        <v>46</v>
      </c>
      <c r="CD26" s="225"/>
      <c r="CE26" s="106" t="s">
        <v>46</v>
      </c>
      <c r="CF26" s="225"/>
      <c r="CG26" s="106" t="s">
        <v>46</v>
      </c>
      <c r="CH26" s="225"/>
      <c r="CI26" s="106" t="s">
        <v>46</v>
      </c>
      <c r="CK26" s="106" t="s">
        <v>46</v>
      </c>
      <c r="CL26" s="225"/>
      <c r="CM26" s="106" t="s">
        <v>46</v>
      </c>
      <c r="CN26" s="225"/>
      <c r="CO26" s="106" t="s">
        <v>46</v>
      </c>
      <c r="CP26" s="225"/>
      <c r="CQ26" s="106" t="s">
        <v>46</v>
      </c>
      <c r="CR26" s="225"/>
      <c r="CS26" s="106" t="s">
        <v>46</v>
      </c>
      <c r="CT26" s="225"/>
      <c r="CU26" s="106" t="s">
        <v>46</v>
      </c>
      <c r="CV26" s="225"/>
      <c r="CW26" s="106" t="s">
        <v>46</v>
      </c>
      <c r="CX26" s="225"/>
      <c r="CY26" s="106" t="s">
        <v>46</v>
      </c>
      <c r="DA26" s="299"/>
      <c r="DB26" s="293"/>
      <c r="DC26" s="299"/>
      <c r="DD26" s="293"/>
      <c r="DE26" s="299"/>
      <c r="DF26" s="293"/>
      <c r="DG26" s="299"/>
      <c r="DH26" s="293"/>
      <c r="DI26" s="300" t="s">
        <v>46</v>
      </c>
      <c r="DJ26" s="292"/>
      <c r="DK26" s="300" t="s">
        <v>46</v>
      </c>
      <c r="DL26" s="101"/>
      <c r="DM26" s="107" t="s">
        <v>560</v>
      </c>
      <c r="DN26" s="101"/>
      <c r="DO26" s="108" t="s">
        <v>554</v>
      </c>
      <c r="DQ26" s="301"/>
      <c r="DR26" s="296"/>
      <c r="DS26" s="301"/>
      <c r="DT26" s="296"/>
      <c r="DU26" s="301"/>
      <c r="DV26" s="296"/>
      <c r="DW26" s="301"/>
      <c r="DX26" s="296"/>
      <c r="DY26" s="302" t="s">
        <v>46</v>
      </c>
      <c r="DZ26" s="297"/>
      <c r="EA26" s="302" t="s">
        <v>46</v>
      </c>
      <c r="EB26" s="101"/>
      <c r="EC26" s="107" t="s">
        <v>560</v>
      </c>
      <c r="ED26" s="101"/>
      <c r="EE26" s="108" t="s">
        <v>554</v>
      </c>
    </row>
    <row r="27" spans="1:135" s="97" customFormat="1" ht="50.25" customHeight="1" x14ac:dyDescent="0.25">
      <c r="A27" s="182"/>
      <c r="B27" s="105" t="s">
        <v>420</v>
      </c>
      <c r="C27" s="110" t="s">
        <v>46</v>
      </c>
      <c r="E27" s="97" t="s">
        <v>458</v>
      </c>
      <c r="G27" s="100" t="s">
        <v>47</v>
      </c>
      <c r="I27" s="110">
        <v>4588</v>
      </c>
      <c r="J27" s="225"/>
      <c r="K27" s="110">
        <v>3202</v>
      </c>
      <c r="L27" s="225"/>
      <c r="M27" s="110">
        <v>35120467</v>
      </c>
      <c r="N27" s="110"/>
      <c r="O27" s="110">
        <v>25739470</v>
      </c>
      <c r="P27" s="225"/>
      <c r="Q27" s="110" t="s">
        <v>122</v>
      </c>
      <c r="R27" s="225"/>
      <c r="S27" s="110" t="s">
        <v>122</v>
      </c>
      <c r="T27" s="225"/>
      <c r="U27" s="225" t="s">
        <v>532</v>
      </c>
      <c r="V27" s="225"/>
      <c r="W27" s="238"/>
      <c r="Y27" s="110">
        <v>1001374</v>
      </c>
      <c r="Z27" s="225"/>
      <c r="AA27" s="110">
        <v>748547</v>
      </c>
      <c r="AB27" s="225"/>
      <c r="AC27" s="110">
        <v>335428671</v>
      </c>
      <c r="AD27" s="110"/>
      <c r="AE27" s="110">
        <v>247375631</v>
      </c>
      <c r="AF27" s="225"/>
      <c r="AG27" s="110" t="s">
        <v>122</v>
      </c>
      <c r="AH27" s="225"/>
      <c r="AI27" s="110" t="s">
        <v>122</v>
      </c>
      <c r="AJ27" s="225"/>
      <c r="AK27" s="225" t="s">
        <v>532</v>
      </c>
      <c r="AL27" s="225"/>
      <c r="AM27" s="238"/>
      <c r="AO27" s="110">
        <v>247</v>
      </c>
      <c r="AP27" s="225"/>
      <c r="AQ27" s="110">
        <v>185</v>
      </c>
      <c r="AR27" s="225"/>
      <c r="AS27" s="110">
        <v>1840706</v>
      </c>
      <c r="AT27" s="110"/>
      <c r="AU27" s="110">
        <v>1380529</v>
      </c>
      <c r="AV27" s="225"/>
      <c r="AW27" s="110" t="s">
        <v>122</v>
      </c>
      <c r="AX27" s="225"/>
      <c r="AY27" s="110" t="s">
        <v>122</v>
      </c>
      <c r="AZ27" s="225"/>
      <c r="BA27" s="225" t="s">
        <v>532</v>
      </c>
      <c r="BB27" s="225"/>
      <c r="BC27" s="238" t="s">
        <v>546</v>
      </c>
      <c r="BE27" s="110">
        <v>312183</v>
      </c>
      <c r="BF27" s="225"/>
      <c r="BG27" s="110">
        <v>234137</v>
      </c>
      <c r="BH27" s="225"/>
      <c r="BI27" s="110">
        <v>11044236</v>
      </c>
      <c r="BJ27" s="110"/>
      <c r="BK27" s="110">
        <v>8283177</v>
      </c>
      <c r="BL27" s="225"/>
      <c r="BM27" s="110" t="s">
        <v>122</v>
      </c>
      <c r="BN27" s="225"/>
      <c r="BO27" s="110" t="s">
        <v>122</v>
      </c>
      <c r="BP27" s="225"/>
      <c r="BQ27" s="225" t="s">
        <v>532</v>
      </c>
      <c r="BR27" s="225"/>
      <c r="BS27" s="238" t="s">
        <v>546</v>
      </c>
      <c r="BU27" s="110">
        <v>247</v>
      </c>
      <c r="BV27" s="225"/>
      <c r="BW27" s="110">
        <v>185</v>
      </c>
      <c r="BX27" s="225"/>
      <c r="BY27" s="110">
        <v>1840706</v>
      </c>
      <c r="BZ27" s="110"/>
      <c r="CA27" s="110">
        <v>1380529</v>
      </c>
      <c r="CB27" s="225"/>
      <c r="CC27" s="110" t="s">
        <v>122</v>
      </c>
      <c r="CD27" s="225"/>
      <c r="CE27" s="110" t="s">
        <v>122</v>
      </c>
      <c r="CF27" s="225"/>
      <c r="CG27" s="225" t="s">
        <v>532</v>
      </c>
      <c r="CH27" s="225"/>
      <c r="CI27" s="238" t="s">
        <v>547</v>
      </c>
      <c r="CK27" s="110">
        <v>312183</v>
      </c>
      <c r="CL27" s="225"/>
      <c r="CM27" s="110">
        <v>234137</v>
      </c>
      <c r="CN27" s="225"/>
      <c r="CO27" s="110">
        <v>11044236</v>
      </c>
      <c r="CP27" s="110"/>
      <c r="CQ27" s="110">
        <v>8283177</v>
      </c>
      <c r="CR27" s="225"/>
      <c r="CS27" s="110" t="s">
        <v>122</v>
      </c>
      <c r="CT27" s="225"/>
      <c r="CU27" s="110" t="s">
        <v>122</v>
      </c>
      <c r="CV27" s="225"/>
      <c r="CW27" s="225" t="s">
        <v>532</v>
      </c>
      <c r="CX27" s="225"/>
      <c r="CY27" s="238" t="s">
        <v>547</v>
      </c>
      <c r="DA27" s="298">
        <v>6</v>
      </c>
      <c r="DB27" s="293"/>
      <c r="DC27" s="298">
        <v>8</v>
      </c>
      <c r="DD27" s="293"/>
      <c r="DE27" s="292">
        <v>1.7999999999999999E-2</v>
      </c>
      <c r="DF27" s="293"/>
      <c r="DG27" s="292">
        <v>2.4E-2</v>
      </c>
      <c r="DH27" s="293"/>
      <c r="DI27" s="292" t="s">
        <v>122</v>
      </c>
      <c r="DJ27" s="292"/>
      <c r="DK27" s="292" t="s">
        <v>122</v>
      </c>
      <c r="DL27" s="101"/>
      <c r="DM27" s="102" t="s">
        <v>561</v>
      </c>
      <c r="DN27" s="101"/>
      <c r="DO27" s="306"/>
      <c r="DQ27" s="295">
        <v>9</v>
      </c>
      <c r="DR27" s="296"/>
      <c r="DS27" s="295">
        <v>12</v>
      </c>
      <c r="DT27" s="296"/>
      <c r="DU27" s="297">
        <v>2.5999999999999999E-2</v>
      </c>
      <c r="DV27" s="296"/>
      <c r="DW27" s="297">
        <v>3.5000000000000003E-2</v>
      </c>
      <c r="DX27" s="296"/>
      <c r="DY27" s="297" t="s">
        <v>122</v>
      </c>
      <c r="DZ27" s="297"/>
      <c r="EA27" s="297" t="s">
        <v>122</v>
      </c>
      <c r="EB27" s="101"/>
      <c r="EC27" s="102" t="s">
        <v>561</v>
      </c>
      <c r="ED27" s="101"/>
      <c r="EE27" s="306"/>
    </row>
    <row r="28" spans="1:135" s="97" customFormat="1" x14ac:dyDescent="0.25">
      <c r="A28" s="182"/>
      <c r="B28" s="105"/>
      <c r="I28" s="110"/>
      <c r="J28" s="225"/>
      <c r="K28" s="110"/>
      <c r="L28" s="225"/>
      <c r="M28" s="110"/>
      <c r="N28" s="110"/>
      <c r="O28" s="110"/>
      <c r="P28" s="225"/>
      <c r="Q28" s="110"/>
      <c r="R28" s="225"/>
      <c r="S28" s="110"/>
      <c r="T28" s="225"/>
      <c r="U28" s="225"/>
      <c r="V28" s="225"/>
      <c r="W28" s="238"/>
      <c r="Y28" s="110"/>
      <c r="Z28" s="225"/>
      <c r="AA28" s="110"/>
      <c r="AB28" s="225"/>
      <c r="AC28" s="110"/>
      <c r="AD28" s="110"/>
      <c r="AE28" s="110"/>
      <c r="AF28" s="225"/>
      <c r="AG28" s="110"/>
      <c r="AH28" s="225"/>
      <c r="AI28" s="110"/>
      <c r="AJ28" s="225"/>
      <c r="AK28" s="225"/>
      <c r="AL28" s="225"/>
      <c r="AM28" s="238"/>
      <c r="AO28" s="110"/>
      <c r="AP28" s="225"/>
      <c r="AQ28" s="110"/>
      <c r="AR28" s="225"/>
      <c r="AS28" s="110"/>
      <c r="AT28" s="110"/>
      <c r="AU28" s="110"/>
      <c r="AV28" s="225"/>
      <c r="AW28" s="110"/>
      <c r="AX28" s="225"/>
      <c r="AY28" s="110"/>
      <c r="AZ28" s="225"/>
      <c r="BA28" s="225"/>
      <c r="BB28" s="225"/>
      <c r="BC28" s="238"/>
      <c r="BE28" s="110"/>
      <c r="BF28" s="225"/>
      <c r="BG28" s="110"/>
      <c r="BH28" s="225"/>
      <c r="BI28" s="110"/>
      <c r="BJ28" s="110"/>
      <c r="BK28" s="110"/>
      <c r="BL28" s="225"/>
      <c r="BM28" s="110"/>
      <c r="BN28" s="225"/>
      <c r="BO28" s="110"/>
      <c r="BP28" s="225"/>
      <c r="BQ28" s="225"/>
      <c r="BR28" s="225"/>
      <c r="BS28" s="238"/>
      <c r="BU28" s="110"/>
      <c r="BV28" s="225"/>
      <c r="BW28" s="110"/>
      <c r="BX28" s="225"/>
      <c r="BY28" s="110"/>
      <c r="BZ28" s="110"/>
      <c r="CA28" s="110"/>
      <c r="CB28" s="225"/>
      <c r="CC28" s="110"/>
      <c r="CD28" s="225"/>
      <c r="CE28" s="110"/>
      <c r="CF28" s="225"/>
      <c r="CG28" s="225"/>
      <c r="CH28" s="225"/>
      <c r="CI28" s="238"/>
      <c r="CK28" s="110"/>
      <c r="CL28" s="225"/>
      <c r="CM28" s="110"/>
      <c r="CN28" s="225"/>
      <c r="CO28" s="110"/>
      <c r="CP28" s="110"/>
      <c r="CQ28" s="110"/>
      <c r="CR28" s="225"/>
      <c r="CS28" s="110"/>
      <c r="CT28" s="225"/>
      <c r="CU28" s="110"/>
      <c r="CV28" s="225"/>
      <c r="CW28" s="225"/>
      <c r="CX28" s="225"/>
      <c r="CY28" s="238"/>
      <c r="DA28" s="298"/>
      <c r="DB28" s="293"/>
      <c r="DC28" s="298"/>
      <c r="DD28" s="293"/>
      <c r="DE28" s="292"/>
      <c r="DF28" s="293"/>
      <c r="DG28" s="292"/>
      <c r="DH28" s="293"/>
      <c r="DI28" s="292"/>
      <c r="DJ28" s="292"/>
      <c r="DK28" s="292"/>
      <c r="DL28" s="101"/>
      <c r="DM28" s="101"/>
      <c r="DN28" s="101"/>
      <c r="DO28" s="306"/>
      <c r="DQ28" s="295"/>
      <c r="DR28" s="296"/>
      <c r="DS28" s="295"/>
      <c r="DT28" s="296"/>
      <c r="DU28" s="297"/>
      <c r="DV28" s="296"/>
      <c r="DW28" s="297"/>
      <c r="DX28" s="296"/>
      <c r="DY28" s="297"/>
      <c r="DZ28" s="297"/>
      <c r="EA28" s="297"/>
      <c r="EB28" s="101"/>
      <c r="EC28" s="101"/>
      <c r="ED28" s="101"/>
      <c r="EE28" s="306"/>
    </row>
    <row r="29" spans="1:135" s="97" customFormat="1" x14ac:dyDescent="0.25">
      <c r="A29" s="182" t="s">
        <v>422</v>
      </c>
      <c r="B29" s="183"/>
      <c r="I29" s="225"/>
      <c r="J29" s="225"/>
      <c r="K29" s="225"/>
      <c r="L29" s="225"/>
      <c r="M29" s="225"/>
      <c r="N29" s="225"/>
      <c r="O29" s="225"/>
      <c r="P29" s="225"/>
      <c r="Q29" s="225"/>
      <c r="R29" s="225"/>
      <c r="S29" s="225"/>
      <c r="T29" s="225"/>
      <c r="U29" s="225"/>
      <c r="V29" s="225"/>
      <c r="W29" s="104"/>
      <c r="Y29" s="225"/>
      <c r="Z29" s="225"/>
      <c r="AA29" s="225"/>
      <c r="AB29" s="225"/>
      <c r="AC29" s="225"/>
      <c r="AD29" s="225"/>
      <c r="AE29" s="225"/>
      <c r="AF29" s="225"/>
      <c r="AG29" s="225"/>
      <c r="AH29" s="225"/>
      <c r="AI29" s="225"/>
      <c r="AJ29" s="225"/>
      <c r="AK29" s="225"/>
      <c r="AL29" s="225"/>
      <c r="AM29" s="104"/>
      <c r="AO29" s="225"/>
      <c r="AP29" s="225"/>
      <c r="AQ29" s="225"/>
      <c r="AR29" s="225"/>
      <c r="AS29" s="225"/>
      <c r="AT29" s="225"/>
      <c r="AU29" s="225"/>
      <c r="AV29" s="225"/>
      <c r="AW29" s="225"/>
      <c r="AX29" s="225"/>
      <c r="AY29" s="225"/>
      <c r="AZ29" s="225"/>
      <c r="BA29" s="225"/>
      <c r="BB29" s="225"/>
      <c r="BC29" s="104"/>
      <c r="BE29" s="225"/>
      <c r="BF29" s="225"/>
      <c r="BG29" s="225"/>
      <c r="BH29" s="225"/>
      <c r="BI29" s="225"/>
      <c r="BJ29" s="225"/>
      <c r="BK29" s="225"/>
      <c r="BL29" s="225"/>
      <c r="BM29" s="225"/>
      <c r="BN29" s="225"/>
      <c r="BO29" s="225"/>
      <c r="BP29" s="225"/>
      <c r="BQ29" s="225"/>
      <c r="BR29" s="225"/>
      <c r="BS29" s="104"/>
      <c r="BU29" s="225"/>
      <c r="BV29" s="225"/>
      <c r="BW29" s="225"/>
      <c r="BX29" s="225"/>
      <c r="BY29" s="225"/>
      <c r="BZ29" s="225"/>
      <c r="CA29" s="225"/>
      <c r="CB29" s="225"/>
      <c r="CC29" s="225"/>
      <c r="CD29" s="225"/>
      <c r="CE29" s="225"/>
      <c r="CF29" s="225"/>
      <c r="CG29" s="225"/>
      <c r="CH29" s="225"/>
      <c r="CI29" s="104"/>
      <c r="CK29" s="225"/>
      <c r="CL29" s="225"/>
      <c r="CM29" s="225"/>
      <c r="CN29" s="225"/>
      <c r="CO29" s="225"/>
      <c r="CP29" s="225"/>
      <c r="CQ29" s="225"/>
      <c r="CR29" s="225"/>
      <c r="CS29" s="225"/>
      <c r="CT29" s="225"/>
      <c r="CU29" s="225"/>
      <c r="CV29" s="225"/>
      <c r="CW29" s="225"/>
      <c r="CX29" s="225"/>
      <c r="CY29" s="104"/>
      <c r="DA29" s="293"/>
      <c r="DB29" s="293"/>
      <c r="DC29" s="292"/>
      <c r="DD29" s="293"/>
      <c r="DE29" s="293"/>
      <c r="DF29" s="293"/>
      <c r="DG29" s="293"/>
      <c r="DH29" s="293"/>
      <c r="DI29" s="292"/>
      <c r="DJ29" s="292"/>
      <c r="DK29" s="292"/>
      <c r="DL29" s="101"/>
      <c r="DM29" s="101"/>
      <c r="DN29" s="101"/>
      <c r="DO29" s="105"/>
      <c r="DQ29" s="296"/>
      <c r="DR29" s="296"/>
      <c r="DS29" s="297"/>
      <c r="DT29" s="296"/>
      <c r="DU29" s="296"/>
      <c r="DV29" s="296"/>
      <c r="DW29" s="296"/>
      <c r="DX29" s="296"/>
      <c r="DY29" s="297"/>
      <c r="DZ29" s="297"/>
      <c r="EA29" s="297"/>
      <c r="EB29" s="101"/>
      <c r="EC29" s="101"/>
      <c r="ED29" s="101"/>
      <c r="EE29" s="105"/>
    </row>
    <row r="30" spans="1:135" s="97" customFormat="1" x14ac:dyDescent="0.25">
      <c r="A30" s="182"/>
      <c r="B30" s="105" t="s">
        <v>417</v>
      </c>
      <c r="C30" s="97" t="s">
        <v>46</v>
      </c>
      <c r="E30" s="97" t="s">
        <v>46</v>
      </c>
      <c r="G30" s="289"/>
      <c r="I30" s="225" t="s">
        <v>46</v>
      </c>
      <c r="J30" s="225"/>
      <c r="K30" s="225" t="s">
        <v>46</v>
      </c>
      <c r="L30" s="225"/>
      <c r="M30" s="225" t="s">
        <v>46</v>
      </c>
      <c r="N30" s="225"/>
      <c r="O30" s="225" t="s">
        <v>46</v>
      </c>
      <c r="P30" s="225"/>
      <c r="Q30" s="225" t="s">
        <v>46</v>
      </c>
      <c r="R30" s="225"/>
      <c r="S30" s="225" t="s">
        <v>46</v>
      </c>
      <c r="T30" s="225"/>
      <c r="U30" s="225" t="s">
        <v>46</v>
      </c>
      <c r="V30" s="225"/>
      <c r="W30" s="225" t="s">
        <v>46</v>
      </c>
      <c r="Y30" s="225" t="s">
        <v>46</v>
      </c>
      <c r="Z30" s="225"/>
      <c r="AA30" s="225" t="s">
        <v>46</v>
      </c>
      <c r="AB30" s="225"/>
      <c r="AC30" s="225" t="s">
        <v>46</v>
      </c>
      <c r="AD30" s="225"/>
      <c r="AE30" s="225" t="s">
        <v>46</v>
      </c>
      <c r="AF30" s="225"/>
      <c r="AG30" s="225" t="s">
        <v>46</v>
      </c>
      <c r="AH30" s="225"/>
      <c r="AI30" s="225" t="s">
        <v>46</v>
      </c>
      <c r="AJ30" s="225"/>
      <c r="AK30" s="225" t="s">
        <v>46</v>
      </c>
      <c r="AL30" s="225"/>
      <c r="AM30" s="225" t="s">
        <v>46</v>
      </c>
      <c r="AO30" s="225" t="s">
        <v>46</v>
      </c>
      <c r="AP30" s="225"/>
      <c r="AQ30" s="225" t="s">
        <v>46</v>
      </c>
      <c r="AR30" s="225"/>
      <c r="AS30" s="225" t="s">
        <v>46</v>
      </c>
      <c r="AT30" s="225"/>
      <c r="AU30" s="225" t="s">
        <v>46</v>
      </c>
      <c r="AV30" s="225"/>
      <c r="AW30" s="225" t="s">
        <v>46</v>
      </c>
      <c r="AX30" s="225"/>
      <c r="AY30" s="225" t="s">
        <v>46</v>
      </c>
      <c r="AZ30" s="225"/>
      <c r="BA30" s="225" t="s">
        <v>46</v>
      </c>
      <c r="BB30" s="225"/>
      <c r="BC30" s="225" t="s">
        <v>46</v>
      </c>
      <c r="BE30" s="225" t="s">
        <v>46</v>
      </c>
      <c r="BF30" s="225"/>
      <c r="BG30" s="225" t="s">
        <v>46</v>
      </c>
      <c r="BH30" s="225"/>
      <c r="BI30" s="225" t="s">
        <v>46</v>
      </c>
      <c r="BJ30" s="225"/>
      <c r="BK30" s="225" t="s">
        <v>46</v>
      </c>
      <c r="BL30" s="225"/>
      <c r="BM30" s="225" t="s">
        <v>46</v>
      </c>
      <c r="BN30" s="225"/>
      <c r="BO30" s="225" t="s">
        <v>46</v>
      </c>
      <c r="BP30" s="225"/>
      <c r="BQ30" s="225" t="s">
        <v>46</v>
      </c>
      <c r="BR30" s="225"/>
      <c r="BS30" s="225" t="s">
        <v>46</v>
      </c>
      <c r="BU30" s="225" t="s">
        <v>46</v>
      </c>
      <c r="BV30" s="225"/>
      <c r="BW30" s="225" t="s">
        <v>46</v>
      </c>
      <c r="BX30" s="225"/>
      <c r="BY30" s="225" t="s">
        <v>46</v>
      </c>
      <c r="BZ30" s="225"/>
      <c r="CA30" s="225" t="s">
        <v>46</v>
      </c>
      <c r="CB30" s="225"/>
      <c r="CC30" s="225" t="s">
        <v>46</v>
      </c>
      <c r="CD30" s="225"/>
      <c r="CE30" s="225" t="s">
        <v>46</v>
      </c>
      <c r="CF30" s="225"/>
      <c r="CG30" s="225" t="s">
        <v>46</v>
      </c>
      <c r="CH30" s="225"/>
      <c r="CI30" s="225" t="s">
        <v>46</v>
      </c>
      <c r="CK30" s="225" t="s">
        <v>46</v>
      </c>
      <c r="CL30" s="225"/>
      <c r="CM30" s="225" t="s">
        <v>46</v>
      </c>
      <c r="CN30" s="225"/>
      <c r="CO30" s="225" t="s">
        <v>46</v>
      </c>
      <c r="CP30" s="225"/>
      <c r="CQ30" s="225" t="s">
        <v>46</v>
      </c>
      <c r="CR30" s="225"/>
      <c r="CS30" s="225" t="s">
        <v>46</v>
      </c>
      <c r="CT30" s="225"/>
      <c r="CU30" s="225" t="s">
        <v>46</v>
      </c>
      <c r="CV30" s="225"/>
      <c r="CW30" s="225" t="s">
        <v>46</v>
      </c>
      <c r="CX30" s="225"/>
      <c r="CY30" s="225" t="s">
        <v>46</v>
      </c>
      <c r="DA30" s="307">
        <v>9119449.2007836998</v>
      </c>
      <c r="DB30" s="308"/>
      <c r="DC30" s="307">
        <v>9119449.2007836998</v>
      </c>
      <c r="DD30" s="308"/>
      <c r="DE30" s="307">
        <v>9119449.2007836998</v>
      </c>
      <c r="DF30" s="308"/>
      <c r="DG30" s="307">
        <v>9119449.2007836998</v>
      </c>
      <c r="DH30" s="308"/>
      <c r="DI30" s="307">
        <v>9119449.2007836998</v>
      </c>
      <c r="DJ30" s="309"/>
      <c r="DK30" s="307">
        <v>9119449.2007836998</v>
      </c>
      <c r="DL30" s="101"/>
      <c r="DM30" s="102" t="s">
        <v>328</v>
      </c>
      <c r="DN30" s="101"/>
      <c r="DO30" s="225" t="s">
        <v>553</v>
      </c>
      <c r="DQ30" s="310">
        <v>21986425.45373334</v>
      </c>
      <c r="DR30" s="296"/>
      <c r="DS30" s="310">
        <v>21986425.45373334</v>
      </c>
      <c r="DT30" s="296"/>
      <c r="DU30" s="310">
        <v>21986425.45373334</v>
      </c>
      <c r="DV30" s="296"/>
      <c r="DW30" s="310">
        <v>21986425.45373334</v>
      </c>
      <c r="DX30" s="296"/>
      <c r="DY30" s="310">
        <v>21986425.45373334</v>
      </c>
      <c r="DZ30" s="297"/>
      <c r="EA30" s="310">
        <v>21986425.45373334</v>
      </c>
      <c r="EB30" s="101"/>
      <c r="EC30" s="102" t="s">
        <v>328</v>
      </c>
      <c r="ED30" s="101"/>
      <c r="EE30" s="225" t="s">
        <v>553</v>
      </c>
    </row>
    <row r="31" spans="1:135" s="97" customFormat="1" x14ac:dyDescent="0.25">
      <c r="A31" s="182"/>
      <c r="B31" s="194" t="s">
        <v>418</v>
      </c>
      <c r="C31" s="109" t="s">
        <v>46</v>
      </c>
      <c r="E31" s="109" t="s">
        <v>46</v>
      </c>
      <c r="G31" s="291"/>
      <c r="I31" s="106" t="s">
        <v>46</v>
      </c>
      <c r="J31" s="225"/>
      <c r="K31" s="106" t="s">
        <v>46</v>
      </c>
      <c r="L31" s="225"/>
      <c r="M31" s="106" t="s">
        <v>46</v>
      </c>
      <c r="N31" s="225"/>
      <c r="O31" s="106" t="s">
        <v>46</v>
      </c>
      <c r="P31" s="225"/>
      <c r="Q31" s="106" t="s">
        <v>46</v>
      </c>
      <c r="R31" s="225"/>
      <c r="S31" s="106" t="s">
        <v>46</v>
      </c>
      <c r="T31" s="225"/>
      <c r="U31" s="106" t="s">
        <v>46</v>
      </c>
      <c r="V31" s="225"/>
      <c r="W31" s="106" t="s">
        <v>46</v>
      </c>
      <c r="Y31" s="106" t="s">
        <v>46</v>
      </c>
      <c r="Z31" s="225"/>
      <c r="AA31" s="106" t="s">
        <v>46</v>
      </c>
      <c r="AB31" s="225"/>
      <c r="AC31" s="106" t="s">
        <v>46</v>
      </c>
      <c r="AD31" s="225"/>
      <c r="AE31" s="106" t="s">
        <v>46</v>
      </c>
      <c r="AF31" s="225"/>
      <c r="AG31" s="106" t="s">
        <v>46</v>
      </c>
      <c r="AH31" s="225"/>
      <c r="AI31" s="106" t="s">
        <v>46</v>
      </c>
      <c r="AJ31" s="225"/>
      <c r="AK31" s="106" t="s">
        <v>46</v>
      </c>
      <c r="AL31" s="225"/>
      <c r="AM31" s="106" t="s">
        <v>46</v>
      </c>
      <c r="AO31" s="106" t="s">
        <v>46</v>
      </c>
      <c r="AP31" s="225"/>
      <c r="AQ31" s="106" t="s">
        <v>46</v>
      </c>
      <c r="AR31" s="225"/>
      <c r="AS31" s="106" t="s">
        <v>46</v>
      </c>
      <c r="AT31" s="225"/>
      <c r="AU31" s="106" t="s">
        <v>46</v>
      </c>
      <c r="AV31" s="225"/>
      <c r="AW31" s="106" t="s">
        <v>46</v>
      </c>
      <c r="AX31" s="225"/>
      <c r="AY31" s="106" t="s">
        <v>46</v>
      </c>
      <c r="AZ31" s="225"/>
      <c r="BA31" s="106" t="s">
        <v>46</v>
      </c>
      <c r="BB31" s="225"/>
      <c r="BC31" s="106" t="s">
        <v>46</v>
      </c>
      <c r="BE31" s="106" t="s">
        <v>46</v>
      </c>
      <c r="BF31" s="225"/>
      <c r="BG31" s="106" t="s">
        <v>46</v>
      </c>
      <c r="BH31" s="225"/>
      <c r="BI31" s="106" t="s">
        <v>46</v>
      </c>
      <c r="BJ31" s="225"/>
      <c r="BK31" s="106" t="s">
        <v>46</v>
      </c>
      <c r="BL31" s="225"/>
      <c r="BM31" s="106" t="s">
        <v>46</v>
      </c>
      <c r="BN31" s="225"/>
      <c r="BO31" s="106" t="s">
        <v>46</v>
      </c>
      <c r="BP31" s="225"/>
      <c r="BQ31" s="106" t="s">
        <v>46</v>
      </c>
      <c r="BR31" s="225"/>
      <c r="BS31" s="106" t="s">
        <v>46</v>
      </c>
      <c r="BU31" s="106" t="s">
        <v>46</v>
      </c>
      <c r="BV31" s="225"/>
      <c r="BW31" s="106" t="s">
        <v>46</v>
      </c>
      <c r="BX31" s="225"/>
      <c r="BY31" s="106" t="s">
        <v>46</v>
      </c>
      <c r="BZ31" s="225"/>
      <c r="CA31" s="106" t="s">
        <v>46</v>
      </c>
      <c r="CB31" s="225"/>
      <c r="CC31" s="106" t="s">
        <v>46</v>
      </c>
      <c r="CD31" s="225"/>
      <c r="CE31" s="106" t="s">
        <v>46</v>
      </c>
      <c r="CF31" s="225"/>
      <c r="CG31" s="106" t="s">
        <v>46</v>
      </c>
      <c r="CH31" s="225"/>
      <c r="CI31" s="106" t="s">
        <v>46</v>
      </c>
      <c r="CK31" s="106" t="s">
        <v>46</v>
      </c>
      <c r="CL31" s="225"/>
      <c r="CM31" s="106" t="s">
        <v>46</v>
      </c>
      <c r="CN31" s="225"/>
      <c r="CO31" s="106" t="s">
        <v>46</v>
      </c>
      <c r="CP31" s="225"/>
      <c r="CQ31" s="106" t="s">
        <v>46</v>
      </c>
      <c r="CR31" s="225"/>
      <c r="CS31" s="106" t="s">
        <v>46</v>
      </c>
      <c r="CT31" s="225"/>
      <c r="CU31" s="106" t="s">
        <v>46</v>
      </c>
      <c r="CV31" s="225"/>
      <c r="CW31" s="106" t="s">
        <v>46</v>
      </c>
      <c r="CX31" s="225"/>
      <c r="CY31" s="106" t="s">
        <v>46</v>
      </c>
      <c r="DA31" s="311">
        <v>27439.637286815996</v>
      </c>
      <c r="DB31" s="312"/>
      <c r="DC31" s="311">
        <v>20451.611132783099</v>
      </c>
      <c r="DD31" s="311"/>
      <c r="DE31" s="311">
        <v>115433031.69290069</v>
      </c>
      <c r="DF31" s="312"/>
      <c r="DG31" s="311">
        <v>151262079.42842102</v>
      </c>
      <c r="DH31" s="312"/>
      <c r="DI31" s="313">
        <v>3438465.2308463398</v>
      </c>
      <c r="DJ31" s="314"/>
      <c r="DK31" s="313">
        <v>4558069.8025200004</v>
      </c>
      <c r="DL31" s="101"/>
      <c r="DM31" s="107" t="s">
        <v>560</v>
      </c>
      <c r="DN31" s="101"/>
      <c r="DO31" s="108" t="s">
        <v>554</v>
      </c>
      <c r="DQ31" s="311">
        <v>27439.637286815996</v>
      </c>
      <c r="DR31" s="312"/>
      <c r="DS31" s="311">
        <v>20451.611132783099</v>
      </c>
      <c r="DT31" s="311"/>
      <c r="DU31" s="311">
        <v>115433031.69290069</v>
      </c>
      <c r="DV31" s="312"/>
      <c r="DW31" s="311">
        <v>151262079.42842102</v>
      </c>
      <c r="DX31" s="312"/>
      <c r="DY31" s="313">
        <v>3438465.2308463398</v>
      </c>
      <c r="DZ31" s="314"/>
      <c r="EA31" s="313">
        <v>4558069.8025200004</v>
      </c>
      <c r="EB31" s="101"/>
      <c r="EC31" s="107" t="s">
        <v>560</v>
      </c>
      <c r="ED31" s="101"/>
      <c r="EE31" s="108" t="s">
        <v>554</v>
      </c>
    </row>
    <row r="32" spans="1:135" s="97" customFormat="1" ht="53.25" customHeight="1" x14ac:dyDescent="0.25">
      <c r="A32" s="182"/>
      <c r="B32" s="105" t="s">
        <v>420</v>
      </c>
      <c r="C32" s="110">
        <f>'Res-SF'!AI32+'Res-MF'!CW32+Public!AI32</f>
        <v>5433.3971583603534</v>
      </c>
      <c r="E32" s="97" t="s">
        <v>458</v>
      </c>
      <c r="G32" s="100" t="s">
        <v>47</v>
      </c>
      <c r="I32" s="110">
        <f>'Res-SF'!C32+'Res-MF'!D32+'Res-MF'!AK32+'Res-MF'!BQ32+Public!C32</f>
        <v>1535.6067937119997</v>
      </c>
      <c r="J32" s="225"/>
      <c r="K32" s="110">
        <f>'Res-SF'!E32+'Res-MF'!F32+'Res-MF'!AM32+'Res-MF'!BS32+Public!E32</f>
        <v>1146.8239934879498</v>
      </c>
      <c r="L32" s="225"/>
      <c r="M32" s="110">
        <f>'Res-SF'!G32+'Res-MF'!H32+'Res-MF'!AO32+'Res-MF'!BU32+Public!G32</f>
        <v>8527698.8571344931</v>
      </c>
      <c r="N32" s="110"/>
      <c r="O32" s="110">
        <f>'Res-SF'!I32+'Res-MF'!J32+'Res-MF'!AQ32+'Res-MF'!BW32+Public!I32</f>
        <v>6530983.705161145</v>
      </c>
      <c r="P32" s="225"/>
      <c r="Q32" s="110">
        <f>'Res-SF'!K32+'Res-MF'!L32+'Res-MF'!AS32+'Res-MF'!BY32+Public!K32</f>
        <v>253536.72514000023</v>
      </c>
      <c r="R32" s="225"/>
      <c r="S32" s="110">
        <f>'Res-SF'!M32+'Res-MF'!N32+'Res-MF'!AU32+'Res-MF'!CA32+Public!M32</f>
        <v>191320.93990813018</v>
      </c>
      <c r="T32" s="225"/>
      <c r="U32" s="225" t="s">
        <v>532</v>
      </c>
      <c r="V32" s="225"/>
      <c r="W32" s="238"/>
      <c r="Y32" s="110">
        <f>'Res-SF'!S32+'Res-MF'!T32+'Res-MF'!BA32+'Res-MF'!CG32+Public!S32</f>
        <v>30439.637286815996</v>
      </c>
      <c r="Z32" s="225"/>
      <c r="AA32" s="110">
        <f>'Res-SF'!U32+'Res-MF'!V32+'Res-MF'!BC32+'Res-MF'!CI32+Public!U32</f>
        <v>22401.611132783099</v>
      </c>
      <c r="AB32" s="225"/>
      <c r="AC32" s="110">
        <f>'Res-SF'!W32+'Res-MF'!X32+'Res-MF'!BE32+'Res-MF'!CK32+Public!W32</f>
        <v>211090404.4284209</v>
      </c>
      <c r="AD32" s="110"/>
      <c r="AE32" s="110">
        <f>'Res-SF'!Y32+'Res-MF'!Z32+'Res-MF'!BG32+'Res-MF'!CM32+Public!Y32</f>
        <v>154604706.6929006</v>
      </c>
      <c r="AF32" s="225"/>
      <c r="AG32" s="110">
        <f>'Res-SF'!AA32+'Res-MF'!AB32+'Res-MF'!BI32+'Res-MF'!CO32+Public!AA32</f>
        <v>4665640.6150200041</v>
      </c>
      <c r="AH32" s="225"/>
      <c r="AI32" s="110">
        <f>'Res-SF'!AC32+'Res-MF'!AD32+'Res-MF'!BK32+'Res-MF'!CQ32+Public!AC32</f>
        <v>3492894.4183463431</v>
      </c>
      <c r="AJ32" s="225"/>
      <c r="AK32" s="225" t="s">
        <v>532</v>
      </c>
      <c r="AL32" s="225"/>
      <c r="AM32" s="238"/>
      <c r="AO32" s="110">
        <v>432.07825259699996</v>
      </c>
      <c r="AP32" s="225"/>
      <c r="AQ32" s="110">
        <v>367.26651470745003</v>
      </c>
      <c r="AR32" s="225"/>
      <c r="AS32" s="110">
        <v>3218963.36778</v>
      </c>
      <c r="AT32" s="110"/>
      <c r="AU32" s="110">
        <v>2736118.862613</v>
      </c>
      <c r="AV32" s="225"/>
      <c r="AW32" s="110">
        <v>90989.048734199998</v>
      </c>
      <c r="AX32" s="225"/>
      <c r="AY32" s="110">
        <v>77340.691424069999</v>
      </c>
      <c r="AZ32" s="225"/>
      <c r="BA32" s="225" t="s">
        <v>532</v>
      </c>
      <c r="BB32" s="225"/>
      <c r="BC32" s="238" t="s">
        <v>546</v>
      </c>
      <c r="BE32" s="110">
        <v>7777.408546745999</v>
      </c>
      <c r="BF32" s="225"/>
      <c r="BG32" s="110">
        <v>6610.7972647340994</v>
      </c>
      <c r="BH32" s="225"/>
      <c r="BI32" s="110">
        <v>57941340.620039999</v>
      </c>
      <c r="BJ32" s="110"/>
      <c r="BK32" s="110">
        <v>49250139.527034</v>
      </c>
      <c r="BL32" s="225"/>
      <c r="BM32" s="110">
        <v>1637802.8772156001</v>
      </c>
      <c r="BN32" s="225"/>
      <c r="BO32" s="110">
        <v>1392132.4456332601</v>
      </c>
      <c r="BP32" s="225"/>
      <c r="BQ32" s="225" t="s">
        <v>532</v>
      </c>
      <c r="BR32" s="225"/>
      <c r="BS32" s="238" t="s">
        <v>546</v>
      </c>
      <c r="BU32" s="110">
        <v>432.07825259699996</v>
      </c>
      <c r="BV32" s="225"/>
      <c r="BW32" s="110">
        <v>367.26651470745003</v>
      </c>
      <c r="BX32" s="225"/>
      <c r="BY32" s="110">
        <v>3218963.36778</v>
      </c>
      <c r="BZ32" s="110"/>
      <c r="CA32" s="110">
        <v>2736118.862613</v>
      </c>
      <c r="CB32" s="225"/>
      <c r="CC32" s="110">
        <v>90989.048734199998</v>
      </c>
      <c r="CD32" s="225"/>
      <c r="CE32" s="110">
        <v>77340.691424069999</v>
      </c>
      <c r="CF32" s="225"/>
      <c r="CG32" s="225" t="s">
        <v>532</v>
      </c>
      <c r="CH32" s="225"/>
      <c r="CI32" s="238" t="s">
        <v>547</v>
      </c>
      <c r="CK32" s="110">
        <v>7777.408546745999</v>
      </c>
      <c r="CL32" s="225"/>
      <c r="CM32" s="110">
        <v>6610.7972647340994</v>
      </c>
      <c r="CN32" s="225"/>
      <c r="CO32" s="110">
        <v>57941340.620039999</v>
      </c>
      <c r="CP32" s="110"/>
      <c r="CQ32" s="110">
        <v>49250139.527034</v>
      </c>
      <c r="CR32" s="225"/>
      <c r="CS32" s="110">
        <v>1637802.8772156001</v>
      </c>
      <c r="CT32" s="225"/>
      <c r="CU32" s="110">
        <v>1392132.4456332601</v>
      </c>
      <c r="CV32" s="225"/>
      <c r="CW32" s="225" t="s">
        <v>532</v>
      </c>
      <c r="CX32" s="225"/>
      <c r="CY32" s="238" t="s">
        <v>547</v>
      </c>
      <c r="DA32" s="298">
        <f>DA30/DA31</f>
        <v>332.34583626093877</v>
      </c>
      <c r="DB32" s="293"/>
      <c r="DC32" s="298">
        <f>DC30/DC31</f>
        <v>445.90370614692523</v>
      </c>
      <c r="DD32" s="293"/>
      <c r="DE32" s="298">
        <f>DE30/DE31</f>
        <v>7.9002076503068744E-2</v>
      </c>
      <c r="DF32" s="293"/>
      <c r="DG32" s="298">
        <f>DG30/DG31</f>
        <v>6.0289064088260992E-2</v>
      </c>
      <c r="DH32" s="293"/>
      <c r="DI32" s="298">
        <f>DI30/DI31</f>
        <v>2.6521859575526516</v>
      </c>
      <c r="DJ32" s="292"/>
      <c r="DK32" s="298">
        <f>DK30/DK31</f>
        <v>2.0007260958886302</v>
      </c>
      <c r="DL32" s="101"/>
      <c r="DM32" s="102" t="s">
        <v>561</v>
      </c>
      <c r="DN32" s="101"/>
      <c r="DO32" s="306"/>
      <c r="DQ32" s="298">
        <f>DQ30/DQ31</f>
        <v>801.26516338090312</v>
      </c>
      <c r="DR32" s="293"/>
      <c r="DS32" s="298">
        <f>DS30/DS31</f>
        <v>1075.0461325997928</v>
      </c>
      <c r="DT32" s="293"/>
      <c r="DU32" s="298">
        <f>DU30/DU31</f>
        <v>0.19046909824066882</v>
      </c>
      <c r="DV32" s="293"/>
      <c r="DW32" s="298">
        <f>DW30/DW31</f>
        <v>0.14535318790283835</v>
      </c>
      <c r="DX32" s="293"/>
      <c r="DY32" s="298">
        <f>DY30/DY31</f>
        <v>6.3942555697507011</v>
      </c>
      <c r="DZ32" s="292"/>
      <c r="EA32" s="298">
        <f>EA30/EA31</f>
        <v>4.823626316906731</v>
      </c>
      <c r="EB32" s="101"/>
      <c r="EC32" s="102" t="s">
        <v>561</v>
      </c>
      <c r="ED32" s="101"/>
      <c r="EE32" s="306"/>
    </row>
    <row r="33" spans="1:135" s="97" customFormat="1" x14ac:dyDescent="0.25">
      <c r="A33" s="182"/>
      <c r="B33" s="105"/>
      <c r="I33" s="110"/>
      <c r="J33" s="225"/>
      <c r="K33" s="110"/>
      <c r="L33" s="225"/>
      <c r="M33" s="110"/>
      <c r="N33" s="110"/>
      <c r="O33" s="110"/>
      <c r="P33" s="225"/>
      <c r="Q33" s="110"/>
      <c r="R33" s="225"/>
      <c r="S33" s="110"/>
      <c r="T33" s="225"/>
      <c r="U33" s="225"/>
      <c r="V33" s="225"/>
      <c r="W33" s="238"/>
      <c r="Y33" s="110"/>
      <c r="Z33" s="225"/>
      <c r="AA33" s="110"/>
      <c r="AB33" s="225"/>
      <c r="AC33" s="110"/>
      <c r="AD33" s="110"/>
      <c r="AE33" s="110"/>
      <c r="AF33" s="225"/>
      <c r="AG33" s="110"/>
      <c r="AH33" s="225"/>
      <c r="AI33" s="110"/>
      <c r="AJ33" s="225"/>
      <c r="AK33" s="225"/>
      <c r="AL33" s="225"/>
      <c r="AM33" s="238"/>
      <c r="AO33" s="110"/>
      <c r="AP33" s="225"/>
      <c r="AQ33" s="110"/>
      <c r="AR33" s="225"/>
      <c r="AS33" s="110"/>
      <c r="AT33" s="110"/>
      <c r="AU33" s="110"/>
      <c r="AV33" s="225"/>
      <c r="AW33" s="110"/>
      <c r="AX33" s="225"/>
      <c r="AY33" s="110"/>
      <c r="AZ33" s="225"/>
      <c r="BA33" s="225"/>
      <c r="BB33" s="225"/>
      <c r="BC33" s="238"/>
      <c r="BE33" s="110"/>
      <c r="BF33" s="225"/>
      <c r="BG33" s="110"/>
      <c r="BH33" s="225"/>
      <c r="BI33" s="110"/>
      <c r="BJ33" s="110"/>
      <c r="BK33" s="110"/>
      <c r="BL33" s="225"/>
      <c r="BM33" s="110"/>
      <c r="BN33" s="225"/>
      <c r="BO33" s="110"/>
      <c r="BP33" s="225"/>
      <c r="BQ33" s="225"/>
      <c r="BR33" s="225"/>
      <c r="BS33" s="238"/>
      <c r="BU33" s="110"/>
      <c r="BV33" s="225"/>
      <c r="BW33" s="110"/>
      <c r="BX33" s="225"/>
      <c r="BY33" s="110"/>
      <c r="BZ33" s="110"/>
      <c r="CA33" s="110"/>
      <c r="CB33" s="225"/>
      <c r="CC33" s="110"/>
      <c r="CD33" s="225"/>
      <c r="CE33" s="110"/>
      <c r="CF33" s="225"/>
      <c r="CG33" s="225"/>
      <c r="CH33" s="225"/>
      <c r="CI33" s="238"/>
      <c r="CK33" s="110"/>
      <c r="CL33" s="225"/>
      <c r="CM33" s="110"/>
      <c r="CN33" s="225"/>
      <c r="CO33" s="110"/>
      <c r="CP33" s="110"/>
      <c r="CQ33" s="110"/>
      <c r="CR33" s="225"/>
      <c r="CS33" s="110"/>
      <c r="CT33" s="225"/>
      <c r="CU33" s="110"/>
      <c r="CV33" s="225"/>
      <c r="CW33" s="225"/>
      <c r="CX33" s="225"/>
      <c r="CY33" s="238"/>
      <c r="DA33" s="298"/>
      <c r="DB33" s="304"/>
      <c r="DC33" s="298"/>
      <c r="DD33" s="304"/>
      <c r="DE33" s="292"/>
      <c r="DF33" s="304"/>
      <c r="DG33" s="292"/>
      <c r="DH33" s="293"/>
      <c r="DI33" s="292"/>
      <c r="DJ33" s="292"/>
      <c r="DK33" s="292"/>
      <c r="DL33" s="101"/>
      <c r="DM33" s="101"/>
      <c r="DN33" s="101"/>
      <c r="DO33" s="306"/>
      <c r="DQ33" s="295"/>
      <c r="DR33" s="305"/>
      <c r="DS33" s="295"/>
      <c r="DT33" s="305"/>
      <c r="DU33" s="297"/>
      <c r="DV33" s="305"/>
      <c r="DW33" s="297"/>
      <c r="DX33" s="296"/>
      <c r="DY33" s="297"/>
      <c r="DZ33" s="297"/>
      <c r="EA33" s="297"/>
      <c r="EB33" s="101"/>
      <c r="EC33" s="101"/>
      <c r="ED33" s="101"/>
      <c r="EE33" s="306"/>
    </row>
    <row r="34" spans="1:135" s="97" customFormat="1" x14ac:dyDescent="0.25">
      <c r="A34" s="182" t="s">
        <v>423</v>
      </c>
      <c r="B34" s="183"/>
      <c r="I34" s="225"/>
      <c r="J34" s="225"/>
      <c r="K34" s="225"/>
      <c r="L34" s="225"/>
      <c r="M34" s="225"/>
      <c r="N34" s="225"/>
      <c r="O34" s="225"/>
      <c r="P34" s="225"/>
      <c r="Q34" s="225"/>
      <c r="R34" s="225"/>
      <c r="S34" s="225"/>
      <c r="T34" s="225"/>
      <c r="U34" s="225"/>
      <c r="V34" s="225"/>
      <c r="W34" s="104"/>
      <c r="Y34" s="225"/>
      <c r="Z34" s="225"/>
      <c r="AA34" s="225"/>
      <c r="AB34" s="225"/>
      <c r="AC34" s="225"/>
      <c r="AD34" s="225"/>
      <c r="AE34" s="225"/>
      <c r="AF34" s="225"/>
      <c r="AG34" s="225"/>
      <c r="AH34" s="225"/>
      <c r="AI34" s="225"/>
      <c r="AJ34" s="225"/>
      <c r="AK34" s="225"/>
      <c r="AL34" s="225"/>
      <c r="AM34" s="104"/>
      <c r="AO34" s="225"/>
      <c r="AP34" s="225"/>
      <c r="AQ34" s="225"/>
      <c r="AR34" s="225"/>
      <c r="AS34" s="225"/>
      <c r="AT34" s="225"/>
      <c r="AU34" s="225"/>
      <c r="AV34" s="225"/>
      <c r="AW34" s="225"/>
      <c r="AX34" s="225"/>
      <c r="AY34" s="225"/>
      <c r="AZ34" s="225"/>
      <c r="BA34" s="225"/>
      <c r="BB34" s="225"/>
      <c r="BC34" s="104"/>
      <c r="BE34" s="225"/>
      <c r="BF34" s="225"/>
      <c r="BG34" s="225"/>
      <c r="BH34" s="225"/>
      <c r="BI34" s="225"/>
      <c r="BJ34" s="225"/>
      <c r="BK34" s="225"/>
      <c r="BL34" s="225"/>
      <c r="BM34" s="225"/>
      <c r="BN34" s="225"/>
      <c r="BO34" s="225"/>
      <c r="BP34" s="225"/>
      <c r="BQ34" s="225"/>
      <c r="BR34" s="225"/>
      <c r="BS34" s="104"/>
      <c r="BU34" s="225"/>
      <c r="BV34" s="225"/>
      <c r="BW34" s="225"/>
      <c r="BX34" s="225"/>
      <c r="BY34" s="225"/>
      <c r="BZ34" s="225"/>
      <c r="CA34" s="225"/>
      <c r="CB34" s="225"/>
      <c r="CC34" s="225"/>
      <c r="CD34" s="225"/>
      <c r="CE34" s="225"/>
      <c r="CF34" s="225"/>
      <c r="CG34" s="225"/>
      <c r="CH34" s="225"/>
      <c r="CI34" s="104"/>
      <c r="CK34" s="225"/>
      <c r="CL34" s="225"/>
      <c r="CM34" s="225"/>
      <c r="CN34" s="225"/>
      <c r="CO34" s="225"/>
      <c r="CP34" s="225"/>
      <c r="CQ34" s="225"/>
      <c r="CR34" s="225"/>
      <c r="CS34" s="225"/>
      <c r="CT34" s="225"/>
      <c r="CU34" s="225"/>
      <c r="CV34" s="225"/>
      <c r="CW34" s="225"/>
      <c r="CX34" s="225"/>
      <c r="CY34" s="104"/>
      <c r="DA34" s="293"/>
      <c r="DB34" s="304"/>
      <c r="DC34" s="292"/>
      <c r="DD34" s="304"/>
      <c r="DE34" s="293"/>
      <c r="DF34" s="304"/>
      <c r="DG34" s="293"/>
      <c r="DH34" s="293"/>
      <c r="DI34" s="292"/>
      <c r="DJ34" s="292"/>
      <c r="DK34" s="292"/>
      <c r="DL34" s="101"/>
      <c r="DM34" s="101"/>
      <c r="DN34" s="101"/>
      <c r="DO34" s="105"/>
      <c r="DQ34" s="296"/>
      <c r="DR34" s="305"/>
      <c r="DS34" s="297"/>
      <c r="DT34" s="305"/>
      <c r="DU34" s="296"/>
      <c r="DV34" s="305"/>
      <c r="DW34" s="296"/>
      <c r="DX34" s="296"/>
      <c r="DY34" s="297"/>
      <c r="DZ34" s="297"/>
      <c r="EA34" s="297"/>
      <c r="EB34" s="101"/>
      <c r="EC34" s="101"/>
      <c r="ED34" s="101"/>
      <c r="EE34" s="105"/>
    </row>
    <row r="35" spans="1:135" s="97" customFormat="1" x14ac:dyDescent="0.25">
      <c r="A35" s="182"/>
      <c r="B35" s="105" t="s">
        <v>417</v>
      </c>
      <c r="C35" s="97" t="s">
        <v>46</v>
      </c>
      <c r="E35" s="97" t="s">
        <v>46</v>
      </c>
      <c r="G35" s="289"/>
      <c r="I35" s="225" t="s">
        <v>46</v>
      </c>
      <c r="J35" s="225"/>
      <c r="K35" s="225" t="s">
        <v>46</v>
      </c>
      <c r="L35" s="225"/>
      <c r="M35" s="225" t="s">
        <v>46</v>
      </c>
      <c r="N35" s="225"/>
      <c r="O35" s="225" t="s">
        <v>46</v>
      </c>
      <c r="P35" s="225"/>
      <c r="Q35" s="225" t="s">
        <v>46</v>
      </c>
      <c r="R35" s="225"/>
      <c r="S35" s="225" t="s">
        <v>46</v>
      </c>
      <c r="T35" s="225"/>
      <c r="U35" s="225" t="s">
        <v>46</v>
      </c>
      <c r="V35" s="225"/>
      <c r="W35" s="225" t="s">
        <v>46</v>
      </c>
      <c r="Y35" s="225" t="s">
        <v>46</v>
      </c>
      <c r="Z35" s="225"/>
      <c r="AA35" s="225" t="s">
        <v>46</v>
      </c>
      <c r="AB35" s="225"/>
      <c r="AC35" s="225" t="s">
        <v>46</v>
      </c>
      <c r="AD35" s="225"/>
      <c r="AE35" s="225" t="s">
        <v>46</v>
      </c>
      <c r="AF35" s="225"/>
      <c r="AG35" s="225" t="s">
        <v>46</v>
      </c>
      <c r="AH35" s="225"/>
      <c r="AI35" s="225" t="s">
        <v>46</v>
      </c>
      <c r="AJ35" s="225"/>
      <c r="AK35" s="225" t="s">
        <v>46</v>
      </c>
      <c r="AL35" s="225"/>
      <c r="AM35" s="225" t="s">
        <v>46</v>
      </c>
      <c r="AO35" s="225" t="s">
        <v>46</v>
      </c>
      <c r="AP35" s="225"/>
      <c r="AQ35" s="225" t="s">
        <v>46</v>
      </c>
      <c r="AR35" s="225"/>
      <c r="AS35" s="225" t="s">
        <v>46</v>
      </c>
      <c r="AT35" s="225"/>
      <c r="AU35" s="225" t="s">
        <v>46</v>
      </c>
      <c r="AV35" s="225"/>
      <c r="AW35" s="225" t="s">
        <v>46</v>
      </c>
      <c r="AX35" s="225"/>
      <c r="AY35" s="225" t="s">
        <v>46</v>
      </c>
      <c r="AZ35" s="225"/>
      <c r="BA35" s="225" t="s">
        <v>46</v>
      </c>
      <c r="BB35" s="225"/>
      <c r="BC35" s="225" t="s">
        <v>46</v>
      </c>
      <c r="BE35" s="225" t="s">
        <v>46</v>
      </c>
      <c r="BF35" s="225"/>
      <c r="BG35" s="225" t="s">
        <v>46</v>
      </c>
      <c r="BH35" s="225"/>
      <c r="BI35" s="225" t="s">
        <v>46</v>
      </c>
      <c r="BJ35" s="225"/>
      <c r="BK35" s="225" t="s">
        <v>46</v>
      </c>
      <c r="BL35" s="225"/>
      <c r="BM35" s="225" t="s">
        <v>46</v>
      </c>
      <c r="BN35" s="225"/>
      <c r="BO35" s="225" t="s">
        <v>46</v>
      </c>
      <c r="BP35" s="225"/>
      <c r="BQ35" s="225" t="s">
        <v>46</v>
      </c>
      <c r="BR35" s="225"/>
      <c r="BS35" s="225" t="s">
        <v>46</v>
      </c>
      <c r="BU35" s="225" t="s">
        <v>46</v>
      </c>
      <c r="BV35" s="225"/>
      <c r="BW35" s="225" t="s">
        <v>46</v>
      </c>
      <c r="BX35" s="225"/>
      <c r="BY35" s="225" t="s">
        <v>46</v>
      </c>
      <c r="BZ35" s="225"/>
      <c r="CA35" s="225" t="s">
        <v>46</v>
      </c>
      <c r="CB35" s="225"/>
      <c r="CC35" s="225" t="s">
        <v>46</v>
      </c>
      <c r="CD35" s="225"/>
      <c r="CE35" s="225" t="s">
        <v>46</v>
      </c>
      <c r="CF35" s="225"/>
      <c r="CG35" s="225" t="s">
        <v>46</v>
      </c>
      <c r="CH35" s="225"/>
      <c r="CI35" s="225" t="s">
        <v>46</v>
      </c>
      <c r="CK35" s="225" t="s">
        <v>46</v>
      </c>
      <c r="CL35" s="225"/>
      <c r="CM35" s="225" t="s">
        <v>46</v>
      </c>
      <c r="CN35" s="225"/>
      <c r="CO35" s="225" t="s">
        <v>46</v>
      </c>
      <c r="CP35" s="225"/>
      <c r="CQ35" s="225" t="s">
        <v>46</v>
      </c>
      <c r="CR35" s="225"/>
      <c r="CS35" s="225" t="s">
        <v>46</v>
      </c>
      <c r="CT35" s="225"/>
      <c r="CU35" s="225" t="s">
        <v>46</v>
      </c>
      <c r="CV35" s="225"/>
      <c r="CW35" s="225" t="s">
        <v>46</v>
      </c>
      <c r="CX35" s="225"/>
      <c r="CY35" s="225" t="s">
        <v>46</v>
      </c>
      <c r="DA35" s="307">
        <v>8335068.9067068547</v>
      </c>
      <c r="DB35" s="308"/>
      <c r="DC35" s="307">
        <v>8335068.9067068547</v>
      </c>
      <c r="DD35" s="308"/>
      <c r="DE35" s="307">
        <v>8335068.9067068547</v>
      </c>
      <c r="DF35" s="308"/>
      <c r="DG35" s="307">
        <v>8335068.9067068547</v>
      </c>
      <c r="DH35" s="308"/>
      <c r="DI35" s="307">
        <v>8335068.9067068547</v>
      </c>
      <c r="DJ35" s="309"/>
      <c r="DK35" s="307">
        <v>8335068.9067068547</v>
      </c>
      <c r="DL35" s="101"/>
      <c r="DM35" s="102" t="s">
        <v>328</v>
      </c>
      <c r="DN35" s="101"/>
      <c r="DO35" s="238" t="s">
        <v>553</v>
      </c>
      <c r="DQ35" s="310">
        <v>26102662.661668617</v>
      </c>
      <c r="DR35" s="296"/>
      <c r="DS35" s="310">
        <v>26102662.661668617</v>
      </c>
      <c r="DT35" s="296"/>
      <c r="DU35" s="310">
        <v>26102662.661668617</v>
      </c>
      <c r="DV35" s="296"/>
      <c r="DW35" s="310">
        <v>26102662.661668617</v>
      </c>
      <c r="DX35" s="296"/>
      <c r="DY35" s="310">
        <v>26102662.661668617</v>
      </c>
      <c r="DZ35" s="297"/>
      <c r="EA35" s="310">
        <v>26102662.661668617</v>
      </c>
      <c r="EB35" s="101"/>
      <c r="EC35" s="102" t="s">
        <v>328</v>
      </c>
      <c r="ED35" s="101"/>
      <c r="EE35" s="238" t="s">
        <v>553</v>
      </c>
    </row>
    <row r="36" spans="1:135" s="97" customFormat="1" x14ac:dyDescent="0.25">
      <c r="A36" s="182"/>
      <c r="B36" s="194" t="s">
        <v>418</v>
      </c>
      <c r="C36" s="109" t="s">
        <v>46</v>
      </c>
      <c r="E36" s="109" t="s">
        <v>46</v>
      </c>
      <c r="G36" s="291"/>
      <c r="I36" s="106" t="s">
        <v>46</v>
      </c>
      <c r="J36" s="225"/>
      <c r="K36" s="106" t="s">
        <v>46</v>
      </c>
      <c r="L36" s="225"/>
      <c r="M36" s="106" t="s">
        <v>46</v>
      </c>
      <c r="N36" s="225"/>
      <c r="O36" s="106" t="s">
        <v>46</v>
      </c>
      <c r="P36" s="225"/>
      <c r="Q36" s="106" t="s">
        <v>46</v>
      </c>
      <c r="R36" s="225"/>
      <c r="S36" s="106" t="s">
        <v>46</v>
      </c>
      <c r="T36" s="225"/>
      <c r="U36" s="106" t="s">
        <v>46</v>
      </c>
      <c r="V36" s="225"/>
      <c r="W36" s="106" t="s">
        <v>46</v>
      </c>
      <c r="Y36" s="106" t="s">
        <v>46</v>
      </c>
      <c r="Z36" s="225"/>
      <c r="AA36" s="106" t="s">
        <v>46</v>
      </c>
      <c r="AB36" s="225"/>
      <c r="AC36" s="106" t="s">
        <v>46</v>
      </c>
      <c r="AD36" s="225"/>
      <c r="AE36" s="106" t="s">
        <v>46</v>
      </c>
      <c r="AF36" s="225"/>
      <c r="AG36" s="106" t="s">
        <v>46</v>
      </c>
      <c r="AH36" s="225"/>
      <c r="AI36" s="106" t="s">
        <v>46</v>
      </c>
      <c r="AJ36" s="225"/>
      <c r="AK36" s="106" t="s">
        <v>46</v>
      </c>
      <c r="AL36" s="225"/>
      <c r="AM36" s="106" t="s">
        <v>46</v>
      </c>
      <c r="AO36" s="106" t="s">
        <v>46</v>
      </c>
      <c r="AP36" s="225"/>
      <c r="AQ36" s="106" t="s">
        <v>46</v>
      </c>
      <c r="AR36" s="225"/>
      <c r="AS36" s="106" t="s">
        <v>46</v>
      </c>
      <c r="AT36" s="225"/>
      <c r="AU36" s="106" t="s">
        <v>46</v>
      </c>
      <c r="AV36" s="225"/>
      <c r="AW36" s="106" t="s">
        <v>46</v>
      </c>
      <c r="AX36" s="225"/>
      <c r="AY36" s="106" t="s">
        <v>46</v>
      </c>
      <c r="AZ36" s="225"/>
      <c r="BA36" s="106" t="s">
        <v>46</v>
      </c>
      <c r="BB36" s="225"/>
      <c r="BC36" s="106" t="s">
        <v>46</v>
      </c>
      <c r="BE36" s="106" t="s">
        <v>46</v>
      </c>
      <c r="BF36" s="225"/>
      <c r="BG36" s="106" t="s">
        <v>46</v>
      </c>
      <c r="BH36" s="225"/>
      <c r="BI36" s="106" t="s">
        <v>46</v>
      </c>
      <c r="BJ36" s="225"/>
      <c r="BK36" s="106" t="s">
        <v>46</v>
      </c>
      <c r="BL36" s="225"/>
      <c r="BM36" s="106" t="s">
        <v>46</v>
      </c>
      <c r="BN36" s="225"/>
      <c r="BO36" s="106" t="s">
        <v>46</v>
      </c>
      <c r="BP36" s="225"/>
      <c r="BQ36" s="106" t="s">
        <v>46</v>
      </c>
      <c r="BR36" s="225"/>
      <c r="BS36" s="106" t="s">
        <v>46</v>
      </c>
      <c r="BU36" s="106" t="s">
        <v>46</v>
      </c>
      <c r="BV36" s="225"/>
      <c r="BW36" s="106" t="s">
        <v>46</v>
      </c>
      <c r="BX36" s="225"/>
      <c r="BY36" s="106" t="s">
        <v>46</v>
      </c>
      <c r="BZ36" s="225"/>
      <c r="CA36" s="106" t="s">
        <v>46</v>
      </c>
      <c r="CB36" s="225"/>
      <c r="CC36" s="106" t="s">
        <v>46</v>
      </c>
      <c r="CD36" s="225"/>
      <c r="CE36" s="106" t="s">
        <v>46</v>
      </c>
      <c r="CF36" s="225"/>
      <c r="CG36" s="106" t="s">
        <v>46</v>
      </c>
      <c r="CH36" s="225"/>
      <c r="CI36" s="106" t="s">
        <v>46</v>
      </c>
      <c r="CK36" s="106" t="s">
        <v>46</v>
      </c>
      <c r="CL36" s="225"/>
      <c r="CM36" s="106" t="s">
        <v>46</v>
      </c>
      <c r="CN36" s="225"/>
      <c r="CO36" s="106" t="s">
        <v>46</v>
      </c>
      <c r="CP36" s="225"/>
      <c r="CQ36" s="106" t="s">
        <v>46</v>
      </c>
      <c r="CR36" s="225"/>
      <c r="CS36" s="106" t="s">
        <v>46</v>
      </c>
      <c r="CT36" s="225"/>
      <c r="CU36" s="106" t="s">
        <v>46</v>
      </c>
      <c r="CV36" s="225"/>
      <c r="CW36" s="106" t="s">
        <v>46</v>
      </c>
      <c r="CX36" s="225"/>
      <c r="CY36" s="106" t="s">
        <v>46</v>
      </c>
      <c r="DA36" s="311">
        <v>38689.236221993997</v>
      </c>
      <c r="DB36" s="312"/>
      <c r="DC36" s="311">
        <v>29144.744150773502</v>
      </c>
      <c r="DD36" s="312"/>
      <c r="DE36" s="311">
        <v>208052827.2201564</v>
      </c>
      <c r="DF36" s="312"/>
      <c r="DG36" s="311">
        <v>164423967.85895148</v>
      </c>
      <c r="DH36" s="312"/>
      <c r="DI36" s="313">
        <v>5711157.7572070807</v>
      </c>
      <c r="DJ36" s="314"/>
      <c r="DK36" s="313">
        <v>4307080.0254531661</v>
      </c>
      <c r="DL36" s="101"/>
      <c r="DM36" s="107" t="s">
        <v>560</v>
      </c>
      <c r="DN36" s="101"/>
      <c r="DO36" s="108" t="s">
        <v>555</v>
      </c>
      <c r="DQ36" s="311">
        <v>38689.236221993997</v>
      </c>
      <c r="DR36" s="312"/>
      <c r="DS36" s="311">
        <v>29144.744150773502</v>
      </c>
      <c r="DT36" s="312"/>
      <c r="DU36" s="311">
        <v>208052827.2201564</v>
      </c>
      <c r="DV36" s="312"/>
      <c r="DW36" s="311">
        <v>164423967.85895148</v>
      </c>
      <c r="DX36" s="312"/>
      <c r="DY36" s="313">
        <v>5711157.7572070807</v>
      </c>
      <c r="DZ36" s="314"/>
      <c r="EA36" s="313">
        <v>4307080.0254531661</v>
      </c>
      <c r="EB36" s="101"/>
      <c r="EC36" s="107" t="s">
        <v>560</v>
      </c>
      <c r="ED36" s="101"/>
      <c r="EE36" s="108" t="s">
        <v>555</v>
      </c>
    </row>
    <row r="37" spans="1:135" s="97" customFormat="1" ht="51" customHeight="1" x14ac:dyDescent="0.25">
      <c r="A37" s="182"/>
      <c r="B37" s="105" t="s">
        <v>420</v>
      </c>
      <c r="C37" s="110">
        <f>'Res-SF'!AI37+'Res-MF'!CW37+Public!AI37</f>
        <v>6427.2378017099854</v>
      </c>
      <c r="E37" s="97" t="s">
        <v>458</v>
      </c>
      <c r="G37" s="100" t="s">
        <v>47</v>
      </c>
      <c r="I37" s="110">
        <f>'Res-SF'!C37+'Res-MF'!D37+'Res-MF'!AK37+'Res-MF'!BQ37+Public!C37</f>
        <v>2600.124387333</v>
      </c>
      <c r="J37" s="225"/>
      <c r="K37" s="110">
        <f>'Res-SF'!E37+'Res-MF'!F37+'Res-MF'!AM37+'Res-MF'!BS37+Public!E37</f>
        <v>2397.8387090707502</v>
      </c>
      <c r="L37" s="225"/>
      <c r="M37" s="110">
        <f>'Res-SF'!G37+'Res-MF'!H37+'Res-MF'!AO37+'Res-MF'!BU37+Public!G37</f>
        <v>24372906.401119791</v>
      </c>
      <c r="N37" s="110"/>
      <c r="O37" s="110">
        <f>'Res-SF'!I37+'Res-MF'!J37+'Res-MF'!AQ37+'Res-MF'!BW37+Public!I37</f>
        <v>17752566.006052855</v>
      </c>
      <c r="P37" s="225"/>
      <c r="Q37" s="110">
        <f>'Res-SF'!K37+'Res-MF'!L37+'Res-MF'!AS37+'Res-MF'!BY37+Public!K37</f>
        <v>343488.91706706025</v>
      </c>
      <c r="R37" s="225"/>
      <c r="S37" s="110">
        <f>'Res-SF'!M37+'Res-MF'!N37+'Res-MF'!AU37+'Res-MF'!CA37+Public!M37</f>
        <v>253534.64394878718</v>
      </c>
      <c r="T37" s="225"/>
      <c r="U37" s="225" t="s">
        <v>532</v>
      </c>
      <c r="V37" s="225"/>
      <c r="W37" s="238"/>
      <c r="Y37" s="110">
        <f>'Res-SF'!S37+'Res-MF'!T37+'Res-MF'!BA37+'Res-MF'!CG37+Public!S37</f>
        <v>44989.236221993997</v>
      </c>
      <c r="Z37" s="225"/>
      <c r="AA37" s="110">
        <f>'Res-SF'!U37+'Res-MF'!V37+'Res-MF'!BC37+'Res-MF'!CI37+Public!U37</f>
        <v>33239.744150773498</v>
      </c>
      <c r="AB37" s="225"/>
      <c r="AC37" s="110">
        <f>'Res-SF'!W37+'Res-MF'!X37+'Res-MF'!BE37+'Res-MF'!CK37+Public!W37</f>
        <v>278052827.22015625</v>
      </c>
      <c r="AD37" s="110"/>
      <c r="AE37" s="110">
        <f>'Res-SF'!Y37+'Res-MF'!Z37+'Res-MF'!BG37+'Res-MF'!CM37+Public!Y37</f>
        <v>209923967.85895139</v>
      </c>
      <c r="AF37" s="225"/>
      <c r="AG37" s="110">
        <f>'Res-SF'!AA37+'Res-MF'!AB37+'Res-MF'!BI37+'Res-MF'!CO37+Public!AA37</f>
        <v>5851157.7572070854</v>
      </c>
      <c r="AH37" s="225"/>
      <c r="AI37" s="110">
        <f>'Res-SF'!AC37+'Res-MF'!AD37+'Res-MF'!BK37+'Res-MF'!CQ37+Public!AC37</f>
        <v>4377080.0254531698</v>
      </c>
      <c r="AJ37" s="225"/>
      <c r="AK37" s="225" t="s">
        <v>532</v>
      </c>
      <c r="AL37" s="225"/>
      <c r="AM37" s="238"/>
      <c r="AO37" s="110">
        <v>506.090086251</v>
      </c>
      <c r="AP37" s="225"/>
      <c r="AQ37" s="110">
        <v>430.17657331334999</v>
      </c>
      <c r="AR37" s="225"/>
      <c r="AS37" s="110">
        <v>3770348.1684600003</v>
      </c>
      <c r="AT37" s="225"/>
      <c r="AU37" s="110">
        <v>3204795.9431909993</v>
      </c>
      <c r="AV37" s="225"/>
      <c r="AW37" s="110">
        <v>106574.80501229998</v>
      </c>
      <c r="AX37" s="225"/>
      <c r="AY37" s="110">
        <v>90588.584260454983</v>
      </c>
      <c r="AZ37" s="225"/>
      <c r="BA37" s="225" t="s">
        <v>532</v>
      </c>
      <c r="BB37" s="225"/>
      <c r="BC37" s="238" t="s">
        <v>546</v>
      </c>
      <c r="BE37" s="110">
        <v>9109.6215525180014</v>
      </c>
      <c r="BF37" s="225"/>
      <c r="BG37" s="110">
        <v>7743.1783196403003</v>
      </c>
      <c r="BH37" s="225"/>
      <c r="BI37" s="110">
        <v>67866267.032279998</v>
      </c>
      <c r="BJ37" s="225"/>
      <c r="BK37" s="110">
        <v>57686326.977438003</v>
      </c>
      <c r="BL37" s="225"/>
      <c r="BM37" s="110">
        <v>1918346.4902213998</v>
      </c>
      <c r="BN37" s="225"/>
      <c r="BO37" s="110">
        <v>1630594.5166881902</v>
      </c>
      <c r="BP37" s="225"/>
      <c r="BQ37" s="225" t="s">
        <v>532</v>
      </c>
      <c r="BR37" s="225"/>
      <c r="BS37" s="238" t="s">
        <v>546</v>
      </c>
      <c r="BU37" s="110">
        <v>506.090086251</v>
      </c>
      <c r="BV37" s="225"/>
      <c r="BW37" s="110">
        <v>430.17657331334999</v>
      </c>
      <c r="BX37" s="225"/>
      <c r="BY37" s="110">
        <v>3770348.1684600003</v>
      </c>
      <c r="BZ37" s="225"/>
      <c r="CA37" s="110">
        <v>3204795.9431909993</v>
      </c>
      <c r="CB37" s="225"/>
      <c r="CC37" s="110">
        <v>106574.80501229998</v>
      </c>
      <c r="CD37" s="225"/>
      <c r="CE37" s="110">
        <v>90588.584260454983</v>
      </c>
      <c r="CF37" s="225"/>
      <c r="CG37" s="225" t="s">
        <v>532</v>
      </c>
      <c r="CH37" s="225"/>
      <c r="CI37" s="238" t="s">
        <v>547</v>
      </c>
      <c r="CK37" s="110">
        <v>9109.6215525180014</v>
      </c>
      <c r="CL37" s="225"/>
      <c r="CM37" s="110">
        <v>7743.1783196403003</v>
      </c>
      <c r="CN37" s="225"/>
      <c r="CO37" s="110">
        <v>67866267.032279998</v>
      </c>
      <c r="CP37" s="225"/>
      <c r="CQ37" s="110">
        <v>57686326.977438003</v>
      </c>
      <c r="CR37" s="225"/>
      <c r="CS37" s="110">
        <v>1918346.4902213998</v>
      </c>
      <c r="CT37" s="225"/>
      <c r="CU37" s="110">
        <v>1630594.5166881902</v>
      </c>
      <c r="CV37" s="225"/>
      <c r="CW37" s="225" t="s">
        <v>532</v>
      </c>
      <c r="CX37" s="225"/>
      <c r="CY37" s="238" t="s">
        <v>547</v>
      </c>
      <c r="DA37" s="298">
        <v>6</v>
      </c>
      <c r="DB37" s="293"/>
      <c r="DC37" s="298">
        <v>8</v>
      </c>
      <c r="DD37" s="293"/>
      <c r="DE37" s="292">
        <v>0.16700000000000001</v>
      </c>
      <c r="DF37" s="293"/>
      <c r="DG37" s="292">
        <v>0.222</v>
      </c>
      <c r="DH37" s="293"/>
      <c r="DI37" s="292" t="s">
        <v>122</v>
      </c>
      <c r="DJ37" s="292"/>
      <c r="DK37" s="292" t="s">
        <v>122</v>
      </c>
      <c r="DL37" s="101"/>
      <c r="DM37" s="102" t="s">
        <v>561</v>
      </c>
      <c r="DN37" s="101"/>
      <c r="DO37" s="306"/>
      <c r="DQ37" s="298">
        <f>DQ35/DQ36</f>
        <v>674.67505721474583</v>
      </c>
      <c r="DR37" s="293"/>
      <c r="DS37" s="298">
        <f>DS35/DS36</f>
        <v>895.62160939319324</v>
      </c>
      <c r="DT37" s="293"/>
      <c r="DU37" s="298">
        <f>DU35/DU36</f>
        <v>0.12546170609855456</v>
      </c>
      <c r="DV37" s="293"/>
      <c r="DW37" s="298">
        <f>DW35/DW36</f>
        <v>0.15875217586319518</v>
      </c>
      <c r="DX37" s="293"/>
      <c r="DY37" s="298">
        <f>DY35/DY36</f>
        <v>4.5704678055388834</v>
      </c>
      <c r="DZ37" s="292"/>
      <c r="EA37" s="298">
        <f>EA35/EA36</f>
        <v>6.0604080972287591</v>
      </c>
      <c r="EB37" s="101"/>
      <c r="EC37" s="102" t="s">
        <v>561</v>
      </c>
      <c r="ED37" s="101"/>
      <c r="EE37" s="306"/>
    </row>
    <row r="38" spans="1:135" s="97" customFormat="1" x14ac:dyDescent="0.25">
      <c r="A38" s="182"/>
      <c r="B38" s="195"/>
      <c r="I38" s="315"/>
      <c r="J38" s="225"/>
      <c r="K38" s="315"/>
      <c r="L38" s="225"/>
      <c r="M38" s="315"/>
      <c r="N38" s="225"/>
      <c r="O38" s="110"/>
      <c r="P38" s="225"/>
      <c r="Q38" s="110"/>
      <c r="R38" s="225"/>
      <c r="S38" s="110"/>
      <c r="T38" s="225"/>
      <c r="U38" s="225"/>
      <c r="V38" s="225"/>
      <c r="W38" s="238"/>
      <c r="Y38" s="315"/>
      <c r="Z38" s="225"/>
      <c r="AA38" s="315"/>
      <c r="AB38" s="315"/>
      <c r="AC38" s="315"/>
      <c r="AD38" s="315"/>
      <c r="AE38" s="315"/>
      <c r="AF38" s="315"/>
      <c r="AG38" s="110"/>
      <c r="AH38" s="225"/>
      <c r="AI38" s="110"/>
      <c r="AJ38" s="225"/>
      <c r="AK38" s="225"/>
      <c r="AL38" s="225"/>
      <c r="AM38" s="238"/>
      <c r="AO38" s="110"/>
      <c r="AP38" s="225"/>
      <c r="AQ38" s="110"/>
      <c r="AR38" s="225"/>
      <c r="AS38" s="110"/>
      <c r="AT38" s="225"/>
      <c r="AU38" s="110"/>
      <c r="AV38" s="225"/>
      <c r="AW38" s="110"/>
      <c r="AX38" s="225"/>
      <c r="AY38" s="110"/>
      <c r="AZ38" s="225"/>
      <c r="BA38" s="225"/>
      <c r="BB38" s="225"/>
      <c r="BC38" s="238"/>
      <c r="BE38" s="110"/>
      <c r="BF38" s="225"/>
      <c r="BG38" s="110"/>
      <c r="BH38" s="225"/>
      <c r="BI38" s="110"/>
      <c r="BJ38" s="225"/>
      <c r="BK38" s="110"/>
      <c r="BL38" s="225"/>
      <c r="BM38" s="110"/>
      <c r="BN38" s="225"/>
      <c r="BO38" s="110"/>
      <c r="BP38" s="225"/>
      <c r="BQ38" s="225"/>
      <c r="BR38" s="225"/>
      <c r="BS38" s="238"/>
      <c r="BU38" s="110"/>
      <c r="BV38" s="225"/>
      <c r="BW38" s="110"/>
      <c r="BX38" s="225"/>
      <c r="BY38" s="110"/>
      <c r="BZ38" s="225"/>
      <c r="CA38" s="110"/>
      <c r="CB38" s="225"/>
      <c r="CC38" s="110"/>
      <c r="CD38" s="225"/>
      <c r="CE38" s="110"/>
      <c r="CF38" s="225"/>
      <c r="CG38" s="225"/>
      <c r="CH38" s="225"/>
      <c r="CI38" s="238"/>
      <c r="CK38" s="110"/>
      <c r="CL38" s="225"/>
      <c r="CM38" s="110"/>
      <c r="CN38" s="225"/>
      <c r="CO38" s="110"/>
      <c r="CP38" s="225"/>
      <c r="CQ38" s="110"/>
      <c r="CR38" s="225"/>
      <c r="CS38" s="110"/>
      <c r="CT38" s="225"/>
      <c r="CU38" s="110"/>
      <c r="CV38" s="225"/>
      <c r="CW38" s="225"/>
      <c r="CX38" s="225"/>
      <c r="CY38" s="238"/>
      <c r="DA38" s="305"/>
      <c r="DB38" s="305"/>
      <c r="DC38" s="297"/>
      <c r="DD38" s="305"/>
      <c r="DE38" s="296"/>
      <c r="DF38" s="305"/>
      <c r="DG38" s="296"/>
      <c r="DH38" s="101"/>
      <c r="DI38" s="110"/>
      <c r="DJ38" s="225"/>
      <c r="DK38" s="110"/>
      <c r="DL38" s="101"/>
      <c r="DM38" s="101"/>
      <c r="DN38" s="101"/>
      <c r="DO38" s="306"/>
      <c r="DQ38" s="305"/>
      <c r="DR38" s="305"/>
      <c r="DS38" s="297"/>
      <c r="DT38" s="305"/>
      <c r="DU38" s="296"/>
      <c r="DV38" s="305"/>
      <c r="DW38" s="296"/>
      <c r="DX38" s="296"/>
      <c r="DY38" s="297"/>
      <c r="DZ38" s="297"/>
      <c r="EA38" s="297"/>
      <c r="EB38" s="101"/>
      <c r="EC38" s="101"/>
      <c r="ED38" s="101"/>
      <c r="EE38" s="306"/>
    </row>
    <row r="39" spans="1:135" s="97" customFormat="1" x14ac:dyDescent="0.25">
      <c r="A39" s="182" t="s">
        <v>424</v>
      </c>
      <c r="B39" s="183"/>
      <c r="I39" s="315"/>
      <c r="J39" s="225"/>
      <c r="K39" s="315"/>
      <c r="L39" s="225"/>
      <c r="M39" s="315"/>
      <c r="N39" s="225"/>
      <c r="O39" s="225"/>
      <c r="P39" s="225"/>
      <c r="Q39" s="225"/>
      <c r="R39" s="225"/>
      <c r="S39" s="225"/>
      <c r="T39" s="225"/>
      <c r="U39" s="225"/>
      <c r="V39" s="225"/>
      <c r="W39" s="104"/>
      <c r="Y39" s="315"/>
      <c r="Z39" s="225"/>
      <c r="AA39" s="315"/>
      <c r="AB39" s="315"/>
      <c r="AC39" s="315"/>
      <c r="AD39" s="315"/>
      <c r="AE39" s="315"/>
      <c r="AF39" s="315"/>
      <c r="AG39" s="225"/>
      <c r="AH39" s="225"/>
      <c r="AI39" s="225"/>
      <c r="AJ39" s="225"/>
      <c r="AK39" s="225"/>
      <c r="AL39" s="225"/>
      <c r="AM39" s="104"/>
      <c r="AO39" s="225"/>
      <c r="AP39" s="225"/>
      <c r="AQ39" s="225"/>
      <c r="AR39" s="225"/>
      <c r="AS39" s="225"/>
      <c r="AT39" s="225"/>
      <c r="AU39" s="225"/>
      <c r="AV39" s="225"/>
      <c r="AW39" s="225"/>
      <c r="AX39" s="225"/>
      <c r="AY39" s="225"/>
      <c r="AZ39" s="225"/>
      <c r="BA39" s="225"/>
      <c r="BB39" s="225"/>
      <c r="BC39" s="104"/>
      <c r="BE39" s="225"/>
      <c r="BF39" s="225"/>
      <c r="BG39" s="225"/>
      <c r="BH39" s="225"/>
      <c r="BI39" s="225"/>
      <c r="BJ39" s="225"/>
      <c r="BK39" s="225"/>
      <c r="BL39" s="225"/>
      <c r="BM39" s="225"/>
      <c r="BN39" s="225"/>
      <c r="BO39" s="225"/>
      <c r="BP39" s="225"/>
      <c r="BQ39" s="225"/>
      <c r="BR39" s="225"/>
      <c r="BS39" s="104"/>
      <c r="BU39" s="225"/>
      <c r="BV39" s="225"/>
      <c r="BW39" s="225"/>
      <c r="BX39" s="225"/>
      <c r="BY39" s="225"/>
      <c r="BZ39" s="225"/>
      <c r="CA39" s="225"/>
      <c r="CB39" s="225"/>
      <c r="CC39" s="225"/>
      <c r="CD39" s="225"/>
      <c r="CE39" s="225"/>
      <c r="CF39" s="225"/>
      <c r="CG39" s="225"/>
      <c r="CH39" s="225"/>
      <c r="CI39" s="104"/>
      <c r="CK39" s="225"/>
      <c r="CL39" s="225"/>
      <c r="CM39" s="225"/>
      <c r="CN39" s="225"/>
      <c r="CO39" s="225"/>
      <c r="CP39" s="225"/>
      <c r="CQ39" s="225"/>
      <c r="CR39" s="225"/>
      <c r="CS39" s="225"/>
      <c r="CT39" s="225"/>
      <c r="CU39" s="225"/>
      <c r="CV39" s="225"/>
      <c r="CW39" s="225"/>
      <c r="CX39" s="225"/>
      <c r="CY39" s="104"/>
      <c r="DA39" s="296"/>
      <c r="DB39" s="305"/>
      <c r="DC39" s="297"/>
      <c r="DD39" s="305"/>
      <c r="DE39" s="296"/>
      <c r="DF39" s="305"/>
      <c r="DG39" s="296"/>
      <c r="DH39" s="101"/>
      <c r="DI39" s="225"/>
      <c r="DJ39" s="225"/>
      <c r="DK39" s="225"/>
      <c r="DL39" s="101"/>
      <c r="DM39" s="101"/>
      <c r="DN39" s="101"/>
      <c r="DO39" s="105"/>
      <c r="DQ39" s="296"/>
      <c r="DR39" s="305"/>
      <c r="DS39" s="297"/>
      <c r="DT39" s="305"/>
      <c r="DU39" s="296"/>
      <c r="DV39" s="305"/>
      <c r="DW39" s="296"/>
      <c r="DX39" s="296"/>
      <c r="DY39" s="297"/>
      <c r="DZ39" s="297"/>
      <c r="EA39" s="297"/>
      <c r="EB39" s="101"/>
      <c r="EC39" s="101"/>
      <c r="ED39" s="101"/>
      <c r="EE39" s="105"/>
    </row>
    <row r="40" spans="1:135" s="97" customFormat="1" x14ac:dyDescent="0.25">
      <c r="A40" s="182"/>
      <c r="B40" s="105" t="s">
        <v>417</v>
      </c>
      <c r="C40" s="97" t="s">
        <v>46</v>
      </c>
      <c r="E40" s="97" t="s">
        <v>46</v>
      </c>
      <c r="G40" s="289"/>
      <c r="I40" s="315" t="s">
        <v>46</v>
      </c>
      <c r="J40" s="225"/>
      <c r="K40" s="315" t="s">
        <v>46</v>
      </c>
      <c r="L40" s="225"/>
      <c r="M40" s="315" t="s">
        <v>46</v>
      </c>
      <c r="N40" s="225"/>
      <c r="O40" s="225" t="s">
        <v>46</v>
      </c>
      <c r="P40" s="225"/>
      <c r="Q40" s="225" t="s">
        <v>46</v>
      </c>
      <c r="R40" s="225"/>
      <c r="S40" s="225" t="s">
        <v>46</v>
      </c>
      <c r="T40" s="225"/>
      <c r="U40" s="225" t="s">
        <v>46</v>
      </c>
      <c r="V40" s="225"/>
      <c r="W40" s="225" t="s">
        <v>46</v>
      </c>
      <c r="Y40" s="315" t="s">
        <v>46</v>
      </c>
      <c r="Z40" s="225"/>
      <c r="AA40" s="315" t="s">
        <v>46</v>
      </c>
      <c r="AB40" s="315"/>
      <c r="AC40" s="315" t="s">
        <v>46</v>
      </c>
      <c r="AD40" s="315"/>
      <c r="AE40" s="315" t="s">
        <v>46</v>
      </c>
      <c r="AF40" s="315"/>
      <c r="AG40" s="225" t="s">
        <v>46</v>
      </c>
      <c r="AH40" s="225"/>
      <c r="AI40" s="225" t="s">
        <v>46</v>
      </c>
      <c r="AJ40" s="225"/>
      <c r="AK40" s="225" t="s">
        <v>46</v>
      </c>
      <c r="AL40" s="225"/>
      <c r="AM40" s="225" t="s">
        <v>46</v>
      </c>
      <c r="AO40" s="225" t="s">
        <v>46</v>
      </c>
      <c r="AP40" s="225"/>
      <c r="AQ40" s="225" t="s">
        <v>46</v>
      </c>
      <c r="AR40" s="225"/>
      <c r="AS40" s="225" t="s">
        <v>46</v>
      </c>
      <c r="AT40" s="225"/>
      <c r="AU40" s="225" t="s">
        <v>46</v>
      </c>
      <c r="AV40" s="225"/>
      <c r="AW40" s="225" t="s">
        <v>46</v>
      </c>
      <c r="AX40" s="225"/>
      <c r="AY40" s="225" t="s">
        <v>46</v>
      </c>
      <c r="AZ40" s="225"/>
      <c r="BA40" s="225" t="s">
        <v>46</v>
      </c>
      <c r="BB40" s="225"/>
      <c r="BC40" s="225" t="s">
        <v>46</v>
      </c>
      <c r="BE40" s="225" t="s">
        <v>46</v>
      </c>
      <c r="BF40" s="225"/>
      <c r="BG40" s="225" t="s">
        <v>46</v>
      </c>
      <c r="BH40" s="225"/>
      <c r="BI40" s="225" t="s">
        <v>46</v>
      </c>
      <c r="BJ40" s="225"/>
      <c r="BK40" s="225" t="s">
        <v>46</v>
      </c>
      <c r="BL40" s="225"/>
      <c r="BM40" s="225" t="s">
        <v>46</v>
      </c>
      <c r="BN40" s="225"/>
      <c r="BO40" s="225" t="s">
        <v>46</v>
      </c>
      <c r="BP40" s="225"/>
      <c r="BQ40" s="225" t="s">
        <v>46</v>
      </c>
      <c r="BR40" s="225"/>
      <c r="BS40" s="225" t="s">
        <v>46</v>
      </c>
      <c r="BU40" s="225" t="s">
        <v>46</v>
      </c>
      <c r="BV40" s="225"/>
      <c r="BW40" s="225" t="s">
        <v>46</v>
      </c>
      <c r="BX40" s="225"/>
      <c r="BY40" s="225" t="s">
        <v>46</v>
      </c>
      <c r="BZ40" s="225"/>
      <c r="CA40" s="225" t="s">
        <v>46</v>
      </c>
      <c r="CB40" s="225"/>
      <c r="CC40" s="225" t="s">
        <v>46</v>
      </c>
      <c r="CD40" s="225"/>
      <c r="CE40" s="225" t="s">
        <v>46</v>
      </c>
      <c r="CF40" s="225"/>
      <c r="CG40" s="225" t="s">
        <v>46</v>
      </c>
      <c r="CH40" s="225"/>
      <c r="CI40" s="225" t="s">
        <v>46</v>
      </c>
      <c r="CK40" s="225" t="s">
        <v>46</v>
      </c>
      <c r="CL40" s="225"/>
      <c r="CM40" s="225" t="s">
        <v>46</v>
      </c>
      <c r="CN40" s="225"/>
      <c r="CO40" s="225" t="s">
        <v>46</v>
      </c>
      <c r="CP40" s="225"/>
      <c r="CQ40" s="225" t="s">
        <v>46</v>
      </c>
      <c r="CR40" s="225"/>
      <c r="CS40" s="225" t="s">
        <v>46</v>
      </c>
      <c r="CT40" s="225"/>
      <c r="CU40" s="225" t="s">
        <v>46</v>
      </c>
      <c r="CV40" s="225"/>
      <c r="CW40" s="225" t="s">
        <v>46</v>
      </c>
      <c r="CX40" s="225"/>
      <c r="CY40" s="225" t="s">
        <v>46</v>
      </c>
      <c r="DA40" s="310">
        <v>7339091.7165111899</v>
      </c>
      <c r="DB40" s="316"/>
      <c r="DC40" s="310">
        <v>7339091.7165111899</v>
      </c>
      <c r="DD40" s="316"/>
      <c r="DE40" s="310">
        <v>7339091.7165111899</v>
      </c>
      <c r="DF40" s="316"/>
      <c r="DG40" s="310">
        <v>7339091.7165111899</v>
      </c>
      <c r="DH40" s="316"/>
      <c r="DI40" s="310">
        <v>7339091.7165111899</v>
      </c>
      <c r="DJ40" s="317"/>
      <c r="DK40" s="310">
        <v>7339091.7165111899</v>
      </c>
      <c r="DL40" s="101"/>
      <c r="DM40" s="102" t="s">
        <v>328</v>
      </c>
      <c r="DN40" s="101"/>
      <c r="DO40" s="238" t="s">
        <v>553</v>
      </c>
      <c r="DQ40" s="310">
        <v>25179885.155568548</v>
      </c>
      <c r="DR40" s="296"/>
      <c r="DS40" s="310">
        <v>25179885.155568548</v>
      </c>
      <c r="DT40" s="296"/>
      <c r="DU40" s="310">
        <v>25179885.155568548</v>
      </c>
      <c r="DV40" s="296"/>
      <c r="DW40" s="310">
        <v>25179885.155568548</v>
      </c>
      <c r="DX40" s="296"/>
      <c r="DY40" s="310">
        <v>25179885.155568548</v>
      </c>
      <c r="DZ40" s="297"/>
      <c r="EA40" s="310">
        <v>25179885.155568548</v>
      </c>
      <c r="EB40" s="101"/>
      <c r="EC40" s="102" t="s">
        <v>328</v>
      </c>
      <c r="ED40" s="101"/>
      <c r="EE40" s="238" t="s">
        <v>553</v>
      </c>
    </row>
    <row r="41" spans="1:135" s="97" customFormat="1" x14ac:dyDescent="0.25">
      <c r="A41" s="182"/>
      <c r="B41" s="194" t="s">
        <v>418</v>
      </c>
      <c r="C41" s="109" t="s">
        <v>46</v>
      </c>
      <c r="E41" s="109" t="s">
        <v>46</v>
      </c>
      <c r="G41" s="291"/>
      <c r="I41" s="318" t="s">
        <v>46</v>
      </c>
      <c r="J41" s="225"/>
      <c r="K41" s="318" t="s">
        <v>46</v>
      </c>
      <c r="L41" s="225"/>
      <c r="M41" s="318" t="s">
        <v>46</v>
      </c>
      <c r="N41" s="225"/>
      <c r="O41" s="106" t="s">
        <v>46</v>
      </c>
      <c r="P41" s="225"/>
      <c r="Q41" s="106" t="s">
        <v>46</v>
      </c>
      <c r="R41" s="225"/>
      <c r="S41" s="106" t="s">
        <v>46</v>
      </c>
      <c r="T41" s="225"/>
      <c r="U41" s="106" t="s">
        <v>46</v>
      </c>
      <c r="V41" s="225"/>
      <c r="W41" s="106" t="s">
        <v>46</v>
      </c>
      <c r="Y41" s="318" t="s">
        <v>46</v>
      </c>
      <c r="Z41" s="225"/>
      <c r="AA41" s="318" t="s">
        <v>46</v>
      </c>
      <c r="AB41" s="315"/>
      <c r="AC41" s="318" t="s">
        <v>46</v>
      </c>
      <c r="AD41" s="315"/>
      <c r="AE41" s="318" t="s">
        <v>46</v>
      </c>
      <c r="AF41" s="315"/>
      <c r="AG41" s="106" t="s">
        <v>46</v>
      </c>
      <c r="AH41" s="225"/>
      <c r="AI41" s="106" t="s">
        <v>46</v>
      </c>
      <c r="AJ41" s="225"/>
      <c r="AK41" s="106" t="s">
        <v>46</v>
      </c>
      <c r="AL41" s="225"/>
      <c r="AM41" s="106" t="s">
        <v>46</v>
      </c>
      <c r="AO41" s="106" t="s">
        <v>46</v>
      </c>
      <c r="AP41" s="225"/>
      <c r="AQ41" s="106" t="s">
        <v>46</v>
      </c>
      <c r="AR41" s="225"/>
      <c r="AS41" s="106" t="s">
        <v>46</v>
      </c>
      <c r="AT41" s="225"/>
      <c r="AU41" s="106" t="s">
        <v>46</v>
      </c>
      <c r="AV41" s="225"/>
      <c r="AW41" s="106" t="s">
        <v>46</v>
      </c>
      <c r="AX41" s="225"/>
      <c r="AY41" s="106" t="s">
        <v>46</v>
      </c>
      <c r="AZ41" s="225"/>
      <c r="BA41" s="106" t="s">
        <v>46</v>
      </c>
      <c r="BB41" s="225"/>
      <c r="BC41" s="106" t="s">
        <v>46</v>
      </c>
      <c r="BE41" s="106" t="s">
        <v>46</v>
      </c>
      <c r="BF41" s="225"/>
      <c r="BG41" s="106" t="s">
        <v>46</v>
      </c>
      <c r="BH41" s="225"/>
      <c r="BI41" s="106" t="s">
        <v>46</v>
      </c>
      <c r="BJ41" s="225"/>
      <c r="BK41" s="106" t="s">
        <v>46</v>
      </c>
      <c r="BL41" s="225"/>
      <c r="BM41" s="106" t="s">
        <v>46</v>
      </c>
      <c r="BN41" s="225"/>
      <c r="BO41" s="106" t="s">
        <v>46</v>
      </c>
      <c r="BP41" s="225"/>
      <c r="BQ41" s="106" t="s">
        <v>46</v>
      </c>
      <c r="BR41" s="225"/>
      <c r="BS41" s="106" t="s">
        <v>46</v>
      </c>
      <c r="BU41" s="106" t="s">
        <v>46</v>
      </c>
      <c r="BV41" s="225"/>
      <c r="BW41" s="106" t="s">
        <v>46</v>
      </c>
      <c r="BX41" s="225"/>
      <c r="BY41" s="106" t="s">
        <v>46</v>
      </c>
      <c r="BZ41" s="225"/>
      <c r="CA41" s="106" t="s">
        <v>46</v>
      </c>
      <c r="CB41" s="225"/>
      <c r="CC41" s="106" t="s">
        <v>46</v>
      </c>
      <c r="CD41" s="225"/>
      <c r="CE41" s="106" t="s">
        <v>46</v>
      </c>
      <c r="CF41" s="225"/>
      <c r="CG41" s="106" t="s">
        <v>46</v>
      </c>
      <c r="CH41" s="225"/>
      <c r="CI41" s="106" t="s">
        <v>46</v>
      </c>
      <c r="CK41" s="106" t="s">
        <v>46</v>
      </c>
      <c r="CL41" s="225"/>
      <c r="CM41" s="106" t="s">
        <v>46</v>
      </c>
      <c r="CN41" s="225"/>
      <c r="CO41" s="106" t="s">
        <v>46</v>
      </c>
      <c r="CP41" s="225"/>
      <c r="CQ41" s="106" t="s">
        <v>46</v>
      </c>
      <c r="CR41" s="225"/>
      <c r="CS41" s="106" t="s">
        <v>46</v>
      </c>
      <c r="CT41" s="225"/>
      <c r="CU41" s="106" t="s">
        <v>46</v>
      </c>
      <c r="CV41" s="225"/>
      <c r="CW41" s="106" t="s">
        <v>46</v>
      </c>
      <c r="CX41" s="225"/>
      <c r="CY41" s="106" t="s">
        <v>46</v>
      </c>
      <c r="DA41" s="311">
        <v>44354.411993389498</v>
      </c>
      <c r="DB41" s="312"/>
      <c r="DC41" s="311">
        <v>33430.607761659521</v>
      </c>
      <c r="DD41" s="312"/>
      <c r="DE41" s="311">
        <v>235888603.1493606</v>
      </c>
      <c r="DF41" s="312"/>
      <c r="DG41" s="311">
        <v>185748305.59267992</v>
      </c>
      <c r="DH41" s="312"/>
      <c r="DI41" s="313">
        <v>6492450.117139875</v>
      </c>
      <c r="DJ41" s="314"/>
      <c r="DK41" s="313">
        <v>4902803.1573223174</v>
      </c>
      <c r="DL41" s="101"/>
      <c r="DM41" s="107" t="s">
        <v>560</v>
      </c>
      <c r="DN41" s="101"/>
      <c r="DO41" s="108" t="s">
        <v>556</v>
      </c>
      <c r="DQ41" s="311">
        <v>44354.411993389498</v>
      </c>
      <c r="DR41" s="312"/>
      <c r="DS41" s="311">
        <v>33430.607761659521</v>
      </c>
      <c r="DT41" s="312"/>
      <c r="DU41" s="311">
        <v>235888603.1493606</v>
      </c>
      <c r="DV41" s="312"/>
      <c r="DW41" s="311">
        <v>185748305.59267992</v>
      </c>
      <c r="DX41" s="312"/>
      <c r="DY41" s="313">
        <v>6492450.117139875</v>
      </c>
      <c r="DZ41" s="314"/>
      <c r="EA41" s="313">
        <v>4902803.1573223174</v>
      </c>
      <c r="EB41" s="101"/>
      <c r="EC41" s="107" t="s">
        <v>560</v>
      </c>
      <c r="ED41" s="101"/>
      <c r="EE41" s="108" t="s">
        <v>556</v>
      </c>
    </row>
    <row r="42" spans="1:135" s="97" customFormat="1" ht="35.25" customHeight="1" x14ac:dyDescent="0.25">
      <c r="A42" s="182"/>
      <c r="B42" s="105" t="s">
        <v>420</v>
      </c>
      <c r="C42" s="110">
        <f>'Res-SF'!AI42+'Res-MF'!CW42+Public!AI42</f>
        <v>6623.332297973021</v>
      </c>
      <c r="E42" s="97" t="s">
        <v>458</v>
      </c>
      <c r="G42" s="100" t="s">
        <v>47</v>
      </c>
      <c r="I42" s="110">
        <f>'Res-SF'!C42+'Res-MF'!D42+'Res-MF'!AK42+'Res-MF'!BQ42+Public!C42</f>
        <v>3657.8663147889997</v>
      </c>
      <c r="J42" s="225"/>
      <c r="K42" s="110">
        <f>'Res-SF'!E42+'Res-MF'!F42+'Res-MF'!AM42+'Res-MF'!BS42+Public!E42</f>
        <v>2667.3016861573001</v>
      </c>
      <c r="L42" s="225"/>
      <c r="M42" s="110">
        <f>'Res-SF'!G42+'Res-MF'!H42+'Res-MF'!AO42+'Res-MF'!BU42+Public!G42</f>
        <v>26368614.787811689</v>
      </c>
      <c r="N42" s="110"/>
      <c r="O42" s="110">
        <f>'Res-SF'!I42+'Res-MF'!J42+'Res-MF'!AQ42+'Res-MF'!BW42+Public!I42</f>
        <v>19319858.081798185</v>
      </c>
      <c r="P42" s="225"/>
      <c r="Q42" s="110">
        <f>'Res-SF'!K42+'Res-MF'!L42+'Res-MF'!AS42+'Res-MF'!BY42+Public!K42</f>
        <v>387850.90415100026</v>
      </c>
      <c r="R42" s="225"/>
      <c r="S42" s="110">
        <f>'Res-SF'!M42+'Res-MF'!N42+'Res-MF'!AU42+'Res-MF'!CA42+Public!M42</f>
        <v>287379.22261230776</v>
      </c>
      <c r="T42" s="225"/>
      <c r="U42" s="225" t="s">
        <v>532</v>
      </c>
      <c r="V42" s="225"/>
      <c r="W42" s="238"/>
      <c r="Y42" s="110">
        <f>'Res-SF'!S42+'Res-MF'!T42+'Res-MF'!BA42+'Res-MF'!CG42+Public!S42</f>
        <v>50834.411993389498</v>
      </c>
      <c r="Z42" s="225"/>
      <c r="AA42" s="110">
        <f>'Res-SF'!U42+'Res-MF'!V42+'Res-MF'!BC42+'Res-MF'!CI42+Public!U42</f>
        <v>37642.607761659528</v>
      </c>
      <c r="AB42" s="225"/>
      <c r="AC42" s="110">
        <f>'Res-SF'!W42+'Res-MF'!X42+'Res-MF'!BE42+'Res-MF'!CK42+Public!W42</f>
        <v>307888603.14936042</v>
      </c>
      <c r="AD42" s="110"/>
      <c r="AE42" s="110">
        <f>'Res-SF'!Y42+'Res-MF'!Z42+'Res-MF'!BG42+'Res-MF'!CM42+Public!Y42</f>
        <v>232548305.5926798</v>
      </c>
      <c r="AF42" s="225"/>
      <c r="AG42" s="110">
        <f>'Res-SF'!AA42+'Res-MF'!AB42+'Res-MF'!BI42+'Res-MF'!CO42+Public!AA42</f>
        <v>6636450.1171398805</v>
      </c>
      <c r="AH42" s="225"/>
      <c r="AI42" s="110">
        <f>'Res-SF'!AC42+'Res-MF'!AD42+'Res-MF'!BK42+'Res-MF'!CQ42+Public!AC42</f>
        <v>4974803.1573223192</v>
      </c>
      <c r="AJ42" s="225"/>
      <c r="AK42" s="225" t="s">
        <v>532</v>
      </c>
      <c r="AL42" s="225"/>
      <c r="AM42" s="238"/>
      <c r="AO42" s="110">
        <v>591.40936057500005</v>
      </c>
      <c r="AP42" s="225"/>
      <c r="AQ42" s="110">
        <v>502.69795648875004</v>
      </c>
      <c r="AR42" s="225"/>
      <c r="AS42" s="110">
        <v>4405972.8897000002</v>
      </c>
      <c r="AT42" s="225"/>
      <c r="AU42" s="110">
        <v>3745076.956245</v>
      </c>
      <c r="AV42" s="225"/>
      <c r="AW42" s="110">
        <v>124541.73476280001</v>
      </c>
      <c r="AX42" s="225"/>
      <c r="AY42" s="110">
        <v>105860.47454837999</v>
      </c>
      <c r="AZ42" s="225"/>
      <c r="BA42" s="225" t="s">
        <v>532</v>
      </c>
      <c r="BB42" s="225"/>
      <c r="BC42" s="238" t="s">
        <v>546</v>
      </c>
      <c r="BE42" s="110">
        <v>10645.36849035</v>
      </c>
      <c r="BF42" s="225"/>
      <c r="BG42" s="110">
        <v>9048.5632167975</v>
      </c>
      <c r="BH42" s="225"/>
      <c r="BI42" s="110">
        <v>79307512.014600009</v>
      </c>
      <c r="BJ42" s="225"/>
      <c r="BK42" s="110">
        <v>67411385.212410003</v>
      </c>
      <c r="BL42" s="225"/>
      <c r="BM42" s="110">
        <v>2241751.2257303996</v>
      </c>
      <c r="BN42" s="225"/>
      <c r="BO42" s="110">
        <v>1905488.5418708401</v>
      </c>
      <c r="BP42" s="225"/>
      <c r="BQ42" s="225" t="s">
        <v>532</v>
      </c>
      <c r="BR42" s="225"/>
      <c r="BS42" s="238" t="s">
        <v>546</v>
      </c>
      <c r="BU42" s="110">
        <v>591.40936057500005</v>
      </c>
      <c r="BV42" s="225"/>
      <c r="BW42" s="110">
        <v>502.69795648875004</v>
      </c>
      <c r="BX42" s="225"/>
      <c r="BY42" s="110">
        <v>4405972.8897000002</v>
      </c>
      <c r="BZ42" s="225"/>
      <c r="CA42" s="110">
        <v>3745076.956245</v>
      </c>
      <c r="CB42" s="225"/>
      <c r="CC42" s="110">
        <v>124541.73476280001</v>
      </c>
      <c r="CD42" s="225"/>
      <c r="CE42" s="110">
        <v>105860.47454837999</v>
      </c>
      <c r="CF42" s="225"/>
      <c r="CG42" s="225" t="s">
        <v>532</v>
      </c>
      <c r="CH42" s="225"/>
      <c r="CI42" s="238" t="s">
        <v>547</v>
      </c>
      <c r="CK42" s="110">
        <v>10645.36849035</v>
      </c>
      <c r="CL42" s="225"/>
      <c r="CM42" s="110">
        <v>9048.5632167975</v>
      </c>
      <c r="CN42" s="225"/>
      <c r="CO42" s="110">
        <v>79307512.014600009</v>
      </c>
      <c r="CP42" s="225"/>
      <c r="CQ42" s="110">
        <v>67411385.212410003</v>
      </c>
      <c r="CR42" s="225"/>
      <c r="CS42" s="110">
        <v>2241751.2257303996</v>
      </c>
      <c r="CT42" s="225"/>
      <c r="CU42" s="110">
        <v>1905488.5418708401</v>
      </c>
      <c r="CV42" s="225"/>
      <c r="CW42" s="225" t="s">
        <v>532</v>
      </c>
      <c r="CX42" s="225"/>
      <c r="CY42" s="238" t="s">
        <v>547</v>
      </c>
      <c r="DA42" s="295">
        <v>6</v>
      </c>
      <c r="DB42" s="296"/>
      <c r="DC42" s="295">
        <v>7</v>
      </c>
      <c r="DD42" s="296"/>
      <c r="DE42" s="297">
        <v>0.159</v>
      </c>
      <c r="DF42" s="296"/>
      <c r="DG42" s="297">
        <v>0.21099999999999999</v>
      </c>
      <c r="DH42" s="101"/>
      <c r="DI42" s="110" t="s">
        <v>122</v>
      </c>
      <c r="DJ42" s="225"/>
      <c r="DK42" s="110" t="s">
        <v>122</v>
      </c>
      <c r="DL42" s="101"/>
      <c r="DM42" s="102" t="s">
        <v>561</v>
      </c>
      <c r="DN42" s="101"/>
      <c r="DO42" s="306"/>
      <c r="DQ42" s="298">
        <f>DQ40/DQ41</f>
        <v>567.69741777483853</v>
      </c>
      <c r="DR42" s="293"/>
      <c r="DS42" s="298">
        <f>DS40/DS41</f>
        <v>753.19854592791876</v>
      </c>
      <c r="DT42" s="293"/>
      <c r="DU42" s="298">
        <f>DU40/DU41</f>
        <v>0.10674481437165949</v>
      </c>
      <c r="DV42" s="293"/>
      <c r="DW42" s="298">
        <f>DW40/DW41</f>
        <v>0.1355591647268348</v>
      </c>
      <c r="DX42" s="293"/>
      <c r="DY42" s="298">
        <f>DY40/DY41</f>
        <v>3.8783332488137878</v>
      </c>
      <c r="DZ42" s="292"/>
      <c r="EA42" s="298">
        <f>EA40/EA41</f>
        <v>5.135814012431335</v>
      </c>
      <c r="EB42" s="101"/>
      <c r="EC42" s="102" t="s">
        <v>561</v>
      </c>
      <c r="ED42" s="101"/>
      <c r="EE42" s="306"/>
    </row>
    <row r="43" spans="1:135" s="97" customFormat="1" x14ac:dyDescent="0.25">
      <c r="A43" s="182"/>
      <c r="B43" s="195"/>
      <c r="I43" s="225"/>
      <c r="J43" s="225"/>
      <c r="K43" s="225"/>
      <c r="L43" s="225"/>
      <c r="M43" s="225"/>
      <c r="N43" s="225"/>
      <c r="O43" s="225"/>
      <c r="P43" s="225"/>
      <c r="Q43" s="225"/>
      <c r="R43" s="225"/>
      <c r="S43" s="225"/>
      <c r="T43" s="225"/>
      <c r="U43" s="225"/>
      <c r="V43" s="225"/>
      <c r="W43" s="225"/>
      <c r="AO43" s="225"/>
      <c r="AP43" s="225"/>
      <c r="AQ43" s="225"/>
      <c r="AR43" s="225"/>
      <c r="AS43" s="225"/>
      <c r="AT43" s="225"/>
      <c r="AU43" s="225"/>
      <c r="AV43" s="225"/>
      <c r="AW43" s="225"/>
      <c r="AX43" s="225"/>
      <c r="AY43" s="225"/>
      <c r="AZ43" s="225"/>
      <c r="BA43" s="225"/>
      <c r="BB43" s="225"/>
      <c r="BC43" s="225"/>
      <c r="BU43" s="225"/>
      <c r="BV43" s="225"/>
      <c r="BW43" s="225"/>
      <c r="BX43" s="225"/>
      <c r="BY43" s="225"/>
      <c r="BZ43" s="225"/>
      <c r="CA43" s="225"/>
      <c r="CB43" s="225"/>
      <c r="CC43" s="225"/>
      <c r="CD43" s="225"/>
      <c r="CE43" s="225"/>
      <c r="CF43" s="225"/>
      <c r="CG43" s="225"/>
      <c r="CH43" s="225"/>
      <c r="CI43" s="225"/>
      <c r="DA43" s="319"/>
      <c r="DB43" s="101"/>
      <c r="DC43" s="101"/>
      <c r="DD43" s="101"/>
      <c r="DE43" s="320"/>
      <c r="DF43" s="321"/>
      <c r="DG43" s="321"/>
      <c r="DH43" s="101"/>
      <c r="DI43" s="102"/>
      <c r="DJ43" s="101"/>
      <c r="DK43" s="101"/>
      <c r="DL43" s="101"/>
      <c r="DM43" s="101"/>
      <c r="DN43" s="101"/>
      <c r="DO43" s="306"/>
      <c r="DQ43" s="319"/>
      <c r="DR43" s="101"/>
      <c r="DS43" s="101"/>
      <c r="DT43" s="101"/>
      <c r="DU43" s="102"/>
      <c r="DV43" s="101"/>
      <c r="DW43" s="101"/>
      <c r="DX43" s="101"/>
      <c r="DY43" s="102"/>
      <c r="DZ43" s="101"/>
      <c r="EA43" s="101"/>
      <c r="EB43" s="101"/>
      <c r="EC43" s="101"/>
      <c r="ED43" s="101"/>
      <c r="EE43" s="306"/>
    </row>
    <row r="44" spans="1:135" s="97" customFormat="1" ht="15" customHeight="1" x14ac:dyDescent="0.25">
      <c r="A44" s="182" t="s">
        <v>425</v>
      </c>
      <c r="B44" s="183"/>
      <c r="I44" s="322" t="s">
        <v>527</v>
      </c>
      <c r="J44" s="322"/>
      <c r="K44" s="322"/>
      <c r="L44" s="322"/>
      <c r="M44" s="322"/>
      <c r="N44" s="322"/>
      <c r="O44" s="322"/>
      <c r="P44" s="322"/>
      <c r="Q44" s="322"/>
      <c r="R44" s="322"/>
      <c r="S44" s="322"/>
      <c r="T44" s="322"/>
      <c r="U44" s="322"/>
      <c r="V44" s="322"/>
      <c r="W44" s="322"/>
      <c r="Y44" s="322" t="s">
        <v>527</v>
      </c>
      <c r="Z44" s="322"/>
      <c r="AA44" s="322"/>
      <c r="AB44" s="322"/>
      <c r="AC44" s="322"/>
      <c r="AD44" s="322"/>
      <c r="AE44" s="322"/>
      <c r="AF44" s="322"/>
      <c r="AG44" s="322"/>
      <c r="AH44" s="322"/>
      <c r="AI44" s="322"/>
      <c r="AJ44" s="322"/>
      <c r="AK44" s="322"/>
      <c r="AL44" s="322"/>
      <c r="AM44" s="322"/>
      <c r="AO44" s="322" t="s">
        <v>854</v>
      </c>
      <c r="AP44" s="322"/>
      <c r="AQ44" s="322"/>
      <c r="AR44" s="322"/>
      <c r="AS44" s="322"/>
      <c r="AT44" s="322"/>
      <c r="AU44" s="322"/>
      <c r="AV44" s="322"/>
      <c r="AW44" s="322"/>
      <c r="AX44" s="322"/>
      <c r="AY44" s="322"/>
      <c r="AZ44" s="322"/>
      <c r="BA44" s="322"/>
      <c r="BB44" s="322"/>
      <c r="BC44" s="322"/>
      <c r="BE44" s="322" t="s">
        <v>854</v>
      </c>
      <c r="BF44" s="322"/>
      <c r="BG44" s="322"/>
      <c r="BH44" s="322"/>
      <c r="BI44" s="322"/>
      <c r="BJ44" s="322"/>
      <c r="BK44" s="322"/>
      <c r="BL44" s="322"/>
      <c r="BM44" s="322"/>
      <c r="BN44" s="322"/>
      <c r="BO44" s="322"/>
      <c r="BP44" s="322"/>
      <c r="BQ44" s="322"/>
      <c r="BR44" s="322"/>
      <c r="BS44" s="322"/>
      <c r="BU44" s="322" t="s">
        <v>528</v>
      </c>
      <c r="BV44" s="322"/>
      <c r="BW44" s="322"/>
      <c r="BX44" s="322"/>
      <c r="BY44" s="322"/>
      <c r="BZ44" s="322"/>
      <c r="CA44" s="322"/>
      <c r="CB44" s="322"/>
      <c r="CC44" s="322"/>
      <c r="CD44" s="322"/>
      <c r="CE44" s="322"/>
      <c r="CF44" s="322"/>
      <c r="CG44" s="322"/>
      <c r="CH44" s="322"/>
      <c r="CI44" s="322"/>
      <c r="CK44" s="322" t="s">
        <v>528</v>
      </c>
      <c r="CL44" s="322"/>
      <c r="CM44" s="322"/>
      <c r="CN44" s="322"/>
      <c r="CO44" s="322"/>
      <c r="CP44" s="322"/>
      <c r="CQ44" s="322"/>
      <c r="CR44" s="322"/>
      <c r="CS44" s="322"/>
      <c r="CT44" s="322"/>
      <c r="CU44" s="322"/>
      <c r="CV44" s="322"/>
      <c r="CW44" s="322"/>
      <c r="CX44" s="322"/>
      <c r="CY44" s="322"/>
      <c r="DA44" s="322" t="s">
        <v>528</v>
      </c>
      <c r="DB44" s="322"/>
      <c r="DC44" s="322"/>
      <c r="DD44" s="322"/>
      <c r="DE44" s="322"/>
      <c r="DF44" s="322"/>
      <c r="DG44" s="322"/>
      <c r="DH44" s="322"/>
      <c r="DI44" s="322"/>
      <c r="DJ44" s="322"/>
      <c r="DK44" s="322"/>
      <c r="DL44" s="322"/>
      <c r="DM44" s="322"/>
      <c r="DN44" s="322"/>
      <c r="DO44" s="322"/>
      <c r="DQ44" s="322" t="s">
        <v>528</v>
      </c>
      <c r="DR44" s="322"/>
      <c r="DS44" s="322"/>
      <c r="DT44" s="322"/>
      <c r="DU44" s="322"/>
      <c r="DV44" s="322"/>
      <c r="DW44" s="322"/>
      <c r="DX44" s="322"/>
      <c r="DY44" s="322"/>
      <c r="DZ44" s="322"/>
      <c r="EA44" s="322"/>
      <c r="EB44" s="322"/>
      <c r="EC44" s="322"/>
      <c r="ED44" s="322"/>
      <c r="EE44" s="322"/>
    </row>
    <row r="45" spans="1:135" s="97" customFormat="1" ht="15" customHeight="1" x14ac:dyDescent="0.25">
      <c r="A45" s="182"/>
      <c r="B45" s="195"/>
      <c r="I45" s="226" t="s">
        <v>528</v>
      </c>
      <c r="J45" s="226"/>
      <c r="K45" s="226"/>
      <c r="L45" s="226"/>
      <c r="M45" s="226"/>
      <c r="N45" s="226"/>
      <c r="O45" s="226"/>
      <c r="P45" s="226"/>
      <c r="Q45" s="226"/>
      <c r="R45" s="226"/>
      <c r="S45" s="226"/>
      <c r="T45" s="226"/>
      <c r="U45" s="226"/>
      <c r="V45" s="226"/>
      <c r="W45" s="226"/>
      <c r="Y45" s="226" t="s">
        <v>528</v>
      </c>
      <c r="Z45" s="226"/>
      <c r="AA45" s="226"/>
      <c r="AB45" s="226"/>
      <c r="AC45" s="226"/>
      <c r="AD45" s="226"/>
      <c r="AE45" s="226"/>
      <c r="AF45" s="226"/>
      <c r="AG45" s="226"/>
      <c r="AH45" s="226"/>
      <c r="AI45" s="226"/>
      <c r="AJ45" s="226"/>
      <c r="AK45" s="226"/>
      <c r="AL45" s="226"/>
      <c r="AM45" s="226"/>
      <c r="AO45" s="235" t="s">
        <v>855</v>
      </c>
      <c r="AP45" s="235"/>
      <c r="AQ45" s="235"/>
      <c r="AR45" s="235"/>
      <c r="AS45" s="235"/>
      <c r="AT45" s="235"/>
      <c r="AU45" s="235"/>
      <c r="AV45" s="235"/>
      <c r="AW45" s="235"/>
      <c r="AX45" s="235"/>
      <c r="AY45" s="235"/>
      <c r="AZ45" s="235"/>
      <c r="BA45" s="235"/>
      <c r="BB45" s="235"/>
      <c r="BC45" s="235"/>
      <c r="BE45" s="226" t="s">
        <v>855</v>
      </c>
      <c r="BF45" s="226"/>
      <c r="BG45" s="226"/>
      <c r="BH45" s="226"/>
      <c r="BI45" s="226"/>
      <c r="BJ45" s="226"/>
      <c r="BK45" s="226"/>
      <c r="BL45" s="226"/>
      <c r="BM45" s="226"/>
      <c r="BN45" s="226"/>
      <c r="BO45" s="226"/>
      <c r="BP45" s="226"/>
      <c r="BQ45" s="226"/>
      <c r="BR45" s="226"/>
      <c r="BS45" s="226"/>
      <c r="BU45" s="226" t="s">
        <v>529</v>
      </c>
      <c r="BV45" s="226"/>
      <c r="BW45" s="226"/>
      <c r="BX45" s="226"/>
      <c r="BY45" s="226"/>
      <c r="BZ45" s="226"/>
      <c r="CA45" s="226"/>
      <c r="CB45" s="226"/>
      <c r="CC45" s="226"/>
      <c r="CD45" s="226"/>
      <c r="CE45" s="226"/>
      <c r="CF45" s="226"/>
      <c r="CG45" s="226"/>
      <c r="CH45" s="226"/>
      <c r="CI45" s="226"/>
      <c r="CK45" s="226" t="s">
        <v>529</v>
      </c>
      <c r="CL45" s="226"/>
      <c r="CM45" s="226"/>
      <c r="CN45" s="226"/>
      <c r="CO45" s="226"/>
      <c r="CP45" s="226"/>
      <c r="CQ45" s="226"/>
      <c r="CR45" s="226"/>
      <c r="CS45" s="226"/>
      <c r="CT45" s="226"/>
      <c r="CU45" s="226"/>
      <c r="CV45" s="226"/>
      <c r="CW45" s="226"/>
      <c r="CX45" s="226"/>
      <c r="CY45" s="226"/>
      <c r="DA45" s="322" t="s">
        <v>529</v>
      </c>
      <c r="DB45" s="322"/>
      <c r="DC45" s="322"/>
      <c r="DD45" s="322"/>
      <c r="DE45" s="322"/>
      <c r="DF45" s="322"/>
      <c r="DG45" s="322"/>
      <c r="DH45" s="322"/>
      <c r="DI45" s="322"/>
      <c r="DJ45" s="322"/>
      <c r="DK45" s="322"/>
      <c r="DL45" s="322"/>
      <c r="DM45" s="322"/>
      <c r="DN45" s="322"/>
      <c r="DO45" s="322"/>
      <c r="DQ45" s="322" t="s">
        <v>529</v>
      </c>
      <c r="DR45" s="322"/>
      <c r="DS45" s="322"/>
      <c r="DT45" s="322"/>
      <c r="DU45" s="322"/>
      <c r="DV45" s="322"/>
      <c r="DW45" s="322"/>
      <c r="DX45" s="322"/>
      <c r="DY45" s="322"/>
      <c r="DZ45" s="322"/>
      <c r="EA45" s="322"/>
      <c r="EB45" s="322"/>
      <c r="EC45" s="322"/>
      <c r="ED45" s="322"/>
      <c r="EE45" s="322"/>
    </row>
    <row r="46" spans="1:135" s="97" customFormat="1" x14ac:dyDescent="0.25">
      <c r="A46" s="182"/>
      <c r="B46" s="225"/>
      <c r="I46" s="226" t="s">
        <v>529</v>
      </c>
      <c r="J46" s="226"/>
      <c r="K46" s="226"/>
      <c r="L46" s="226"/>
      <c r="M46" s="226"/>
      <c r="N46" s="226"/>
      <c r="O46" s="226"/>
      <c r="P46" s="226"/>
      <c r="Q46" s="226"/>
      <c r="R46" s="226"/>
      <c r="S46" s="226"/>
      <c r="T46" s="226"/>
      <c r="U46" s="226"/>
      <c r="V46" s="226"/>
      <c r="W46" s="226"/>
      <c r="Y46" s="226" t="s">
        <v>529</v>
      </c>
      <c r="Z46" s="226"/>
      <c r="AA46" s="226"/>
      <c r="AB46" s="226"/>
      <c r="AC46" s="226"/>
      <c r="AD46" s="226"/>
      <c r="AE46" s="226"/>
      <c r="AF46" s="226"/>
      <c r="AG46" s="226"/>
      <c r="AH46" s="226"/>
      <c r="AI46" s="226"/>
      <c r="AJ46" s="226"/>
      <c r="AK46" s="226"/>
      <c r="AL46" s="226"/>
      <c r="AM46" s="226"/>
      <c r="AO46" s="226" t="s">
        <v>856</v>
      </c>
      <c r="AP46" s="235"/>
      <c r="AQ46" s="235"/>
      <c r="AR46" s="235"/>
      <c r="AS46" s="235"/>
      <c r="AT46" s="235"/>
      <c r="AU46" s="235"/>
      <c r="AV46" s="235"/>
      <c r="AW46" s="235"/>
      <c r="AX46" s="235"/>
      <c r="AY46" s="235"/>
      <c r="AZ46" s="235"/>
      <c r="BA46" s="235"/>
      <c r="BB46" s="235"/>
      <c r="BC46" s="235"/>
      <c r="BE46" s="226" t="s">
        <v>856</v>
      </c>
      <c r="BF46" s="226"/>
      <c r="BG46" s="226"/>
      <c r="BH46" s="226"/>
      <c r="BI46" s="226"/>
      <c r="BJ46" s="226"/>
      <c r="BK46" s="226"/>
      <c r="BL46" s="226"/>
      <c r="BM46" s="226"/>
      <c r="BN46" s="226"/>
      <c r="BO46" s="226"/>
      <c r="BP46" s="226"/>
      <c r="BQ46" s="226"/>
      <c r="BR46" s="226"/>
      <c r="BS46" s="226"/>
      <c r="BU46" s="226" t="s">
        <v>527</v>
      </c>
      <c r="BV46" s="226"/>
      <c r="BW46" s="226"/>
      <c r="BX46" s="226"/>
      <c r="BY46" s="226"/>
      <c r="BZ46" s="226"/>
      <c r="CA46" s="226"/>
      <c r="CB46" s="226"/>
      <c r="CC46" s="226"/>
      <c r="CD46" s="226"/>
      <c r="CE46" s="226"/>
      <c r="CF46" s="226"/>
      <c r="CG46" s="226"/>
      <c r="CH46" s="226"/>
      <c r="CI46" s="226"/>
      <c r="CK46" s="226" t="s">
        <v>527</v>
      </c>
      <c r="CL46" s="226"/>
      <c r="CM46" s="226"/>
      <c r="CN46" s="226"/>
      <c r="CO46" s="226"/>
      <c r="CP46" s="226"/>
      <c r="CQ46" s="226"/>
      <c r="CR46" s="226"/>
      <c r="CS46" s="226"/>
      <c r="CT46" s="226"/>
      <c r="CU46" s="226"/>
      <c r="CV46" s="226"/>
      <c r="CW46" s="226"/>
      <c r="CX46" s="226"/>
      <c r="CY46" s="226"/>
      <c r="DA46" s="322" t="s">
        <v>557</v>
      </c>
      <c r="DB46" s="322"/>
      <c r="DC46" s="322"/>
      <c r="DD46" s="322"/>
      <c r="DE46" s="322"/>
      <c r="DF46" s="322"/>
      <c r="DG46" s="322"/>
      <c r="DH46" s="322"/>
      <c r="DI46" s="322"/>
      <c r="DJ46" s="322"/>
      <c r="DK46" s="322"/>
      <c r="DL46" s="322"/>
      <c r="DM46" s="322"/>
      <c r="DN46" s="322"/>
      <c r="DO46" s="322"/>
      <c r="DQ46" s="322" t="s">
        <v>557</v>
      </c>
      <c r="DR46" s="322"/>
      <c r="DS46" s="322"/>
      <c r="DT46" s="322"/>
      <c r="DU46" s="322"/>
      <c r="DV46" s="322"/>
      <c r="DW46" s="322"/>
      <c r="DX46" s="322"/>
      <c r="DY46" s="322"/>
      <c r="DZ46" s="322"/>
      <c r="EA46" s="322"/>
      <c r="EB46" s="322"/>
      <c r="EC46" s="322"/>
      <c r="ED46" s="322"/>
      <c r="EE46" s="322"/>
    </row>
    <row r="47" spans="1:135" s="97" customFormat="1" x14ac:dyDescent="0.25">
      <c r="A47" s="182"/>
      <c r="B47" s="225"/>
      <c r="I47" s="225"/>
      <c r="J47" s="225"/>
      <c r="K47" s="225"/>
      <c r="L47" s="225"/>
      <c r="M47" s="225"/>
      <c r="N47" s="225"/>
      <c r="O47" s="225"/>
      <c r="P47" s="225"/>
      <c r="Q47" s="225"/>
      <c r="R47" s="225"/>
      <c r="S47" s="225"/>
      <c r="T47" s="225"/>
      <c r="U47" s="225"/>
      <c r="V47" s="225"/>
      <c r="W47" s="225"/>
      <c r="AO47" s="226" t="s">
        <v>528</v>
      </c>
      <c r="AP47" s="226"/>
      <c r="AQ47" s="226"/>
      <c r="AR47" s="226"/>
      <c r="AS47" s="226"/>
      <c r="AT47" s="226"/>
      <c r="AU47" s="226"/>
      <c r="AV47" s="226"/>
      <c r="AW47" s="226"/>
      <c r="AX47" s="226"/>
      <c r="AY47" s="226"/>
      <c r="AZ47" s="226"/>
      <c r="BA47" s="226"/>
      <c r="BB47" s="226"/>
      <c r="BC47" s="226"/>
      <c r="BE47" s="226" t="s">
        <v>528</v>
      </c>
      <c r="BF47" s="226"/>
      <c r="BG47" s="226"/>
      <c r="BH47" s="226"/>
      <c r="BI47" s="226"/>
      <c r="BJ47" s="226"/>
      <c r="BK47" s="226"/>
      <c r="BL47" s="226"/>
      <c r="BM47" s="226"/>
      <c r="BN47" s="226"/>
      <c r="BO47" s="226"/>
      <c r="BP47" s="226"/>
      <c r="BQ47" s="226"/>
      <c r="BR47" s="226"/>
      <c r="BS47" s="226"/>
      <c r="BU47" s="225"/>
      <c r="BV47" s="225"/>
      <c r="BW47" s="225"/>
      <c r="BX47" s="225"/>
      <c r="BY47" s="225"/>
      <c r="BZ47" s="225"/>
      <c r="CA47" s="225"/>
      <c r="CB47" s="225"/>
      <c r="CC47" s="225"/>
      <c r="CD47" s="225"/>
      <c r="CE47" s="225"/>
      <c r="CF47" s="225"/>
      <c r="CG47" s="225"/>
      <c r="CH47" s="225"/>
      <c r="CI47" s="225"/>
      <c r="DA47" s="323"/>
      <c r="DB47" s="323"/>
      <c r="DC47" s="323"/>
      <c r="DD47" s="323"/>
      <c r="DE47" s="323"/>
      <c r="DF47" s="323"/>
      <c r="DG47" s="323"/>
      <c r="DH47" s="323"/>
      <c r="DI47" s="323"/>
      <c r="DJ47" s="323"/>
      <c r="DK47" s="323"/>
      <c r="DL47" s="323"/>
      <c r="DM47" s="323"/>
      <c r="DN47" s="323"/>
      <c r="DO47" s="323"/>
      <c r="EB47" s="323"/>
      <c r="EC47" s="323"/>
      <c r="ED47" s="323"/>
      <c r="EE47" s="323"/>
    </row>
    <row r="48" spans="1:135" x14ac:dyDescent="0.25">
      <c r="AO48" s="324" t="s">
        <v>529</v>
      </c>
      <c r="AP48" s="324"/>
      <c r="AQ48" s="324"/>
      <c r="AR48" s="324"/>
      <c r="AS48" s="324"/>
      <c r="AT48" s="324"/>
      <c r="AU48" s="324"/>
      <c r="AV48" s="324"/>
      <c r="AW48" s="324"/>
      <c r="AX48" s="324"/>
      <c r="AY48" s="324"/>
      <c r="AZ48" s="324"/>
      <c r="BA48" s="324"/>
      <c r="BB48" s="324"/>
      <c r="BC48" s="324"/>
      <c r="BE48" s="324" t="s">
        <v>529</v>
      </c>
      <c r="BF48" s="324"/>
      <c r="BG48" s="324"/>
      <c r="BH48" s="324"/>
      <c r="BI48" s="324"/>
      <c r="BJ48" s="324"/>
      <c r="BK48" s="324"/>
      <c r="BL48" s="324"/>
      <c r="BM48" s="324"/>
      <c r="BN48" s="324"/>
      <c r="BO48" s="324"/>
      <c r="BP48" s="324"/>
      <c r="BQ48" s="324"/>
      <c r="BR48" s="324"/>
      <c r="BS48" s="324"/>
      <c r="DA48" s="323"/>
      <c r="DB48" s="323"/>
      <c r="DC48" s="323"/>
      <c r="DD48" s="323"/>
      <c r="DE48" s="323"/>
      <c r="DF48" s="323"/>
      <c r="DG48" s="323"/>
      <c r="DH48" s="323"/>
      <c r="DI48" s="323"/>
      <c r="DJ48" s="323"/>
      <c r="DK48" s="323"/>
      <c r="DL48" s="323"/>
      <c r="DM48" s="323"/>
      <c r="DN48" s="323"/>
      <c r="DO48" s="323"/>
      <c r="DQ48" s="270"/>
      <c r="DR48" s="270"/>
      <c r="DS48" s="270"/>
      <c r="DT48" s="270"/>
      <c r="DU48" s="270"/>
      <c r="DV48" s="270"/>
      <c r="DW48" s="270"/>
      <c r="DX48" s="270"/>
      <c r="DY48" s="270"/>
      <c r="DZ48" s="270"/>
      <c r="EA48" s="270"/>
      <c r="EB48" s="323"/>
      <c r="EC48" s="323"/>
      <c r="ED48" s="323"/>
      <c r="EE48" s="323"/>
    </row>
    <row r="49" spans="41:71" x14ac:dyDescent="0.25">
      <c r="AO49" s="226" t="s">
        <v>527</v>
      </c>
      <c r="AP49" s="226"/>
      <c r="AQ49" s="226"/>
      <c r="AR49" s="226"/>
      <c r="AS49" s="226"/>
      <c r="AT49" s="226"/>
      <c r="AU49" s="226"/>
      <c r="AV49" s="226"/>
      <c r="AW49" s="226"/>
      <c r="AX49" s="226"/>
      <c r="AY49" s="226"/>
      <c r="AZ49" s="226"/>
      <c r="BA49" s="226"/>
      <c r="BB49" s="226"/>
      <c r="BC49" s="226"/>
      <c r="BE49" s="226" t="s">
        <v>527</v>
      </c>
      <c r="BF49" s="226"/>
      <c r="BG49" s="226"/>
      <c r="BH49" s="226"/>
      <c r="BI49" s="226"/>
      <c r="BJ49" s="226"/>
      <c r="BK49" s="226"/>
      <c r="BL49" s="226"/>
      <c r="BM49" s="226"/>
      <c r="BN49" s="226"/>
      <c r="BO49" s="226"/>
      <c r="BP49" s="226"/>
      <c r="BQ49" s="226"/>
      <c r="BR49" s="226"/>
      <c r="BS49" s="226"/>
    </row>
  </sheetData>
  <sheetProtection algorithmName="SHA-512" hashValue="aBIgmmUHPgRfCykDcoh+VqMhOaj93rk0hSzFrhY1CS3z1UWq2F5BDZXU5p0tuETSRKugnguaVjV41xQ9x4eQLw==" saltValue="Ao4QZKNfOkLL28S/LXuiBA==" spinCount="100000" sheet="1" objects="1" scenarios="1"/>
  <mergeCells count="16">
    <mergeCell ref="DA48:DO48"/>
    <mergeCell ref="EB48:EE48"/>
    <mergeCell ref="CK44:CY44"/>
    <mergeCell ref="DA44:DO44"/>
    <mergeCell ref="DA45:DO45"/>
    <mergeCell ref="DQ44:EE44"/>
    <mergeCell ref="DQ45:EE45"/>
    <mergeCell ref="DQ46:EE46"/>
    <mergeCell ref="DA46:DO46"/>
    <mergeCell ref="DA47:DO47"/>
    <mergeCell ref="EB47:EE47"/>
    <mergeCell ref="BU44:CI44"/>
    <mergeCell ref="I44:W44"/>
    <mergeCell ref="Y44:AM44"/>
    <mergeCell ref="BE44:BS44"/>
    <mergeCell ref="AO44:BC44"/>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Y332"/>
  <sheetViews>
    <sheetView workbookViewId="0"/>
  </sheetViews>
  <sheetFormatPr defaultRowHeight="15" x14ac:dyDescent="0.25"/>
  <cols>
    <col min="1" max="1" width="100" customWidth="1"/>
  </cols>
  <sheetData>
    <row r="1" spans="1:25" ht="36" x14ac:dyDescent="0.55000000000000004">
      <c r="A1" s="10" t="s">
        <v>34</v>
      </c>
      <c r="B1" s="1"/>
      <c r="C1" s="1"/>
      <c r="D1" s="1"/>
      <c r="E1" s="1"/>
      <c r="F1" s="1"/>
      <c r="G1" s="1"/>
      <c r="H1" s="1"/>
      <c r="I1" s="1"/>
      <c r="J1" s="1"/>
      <c r="K1" s="1"/>
      <c r="L1" s="1"/>
      <c r="M1" s="1"/>
      <c r="N1" s="1"/>
      <c r="O1" s="1"/>
      <c r="P1" s="1"/>
      <c r="Q1" s="1"/>
      <c r="R1" s="1"/>
      <c r="S1" s="1"/>
      <c r="T1" s="1"/>
      <c r="U1" s="1"/>
      <c r="V1" s="1"/>
      <c r="W1" s="1"/>
      <c r="X1" s="1"/>
      <c r="Y1" s="1"/>
    </row>
    <row r="2" spans="1:25" ht="18.75" x14ac:dyDescent="0.3">
      <c r="A2" s="7"/>
      <c r="B2" s="1"/>
      <c r="C2" s="1"/>
      <c r="D2" s="1"/>
      <c r="E2" s="1"/>
      <c r="F2" s="1"/>
      <c r="G2" s="1"/>
      <c r="H2" s="1"/>
      <c r="I2" s="1"/>
      <c r="J2" s="1"/>
      <c r="K2" s="1"/>
      <c r="L2" s="1"/>
      <c r="M2" s="1"/>
      <c r="N2" s="1"/>
      <c r="O2" s="1"/>
      <c r="P2" s="1"/>
      <c r="Q2" s="1"/>
      <c r="R2" s="1"/>
      <c r="S2" s="1"/>
      <c r="T2" s="1"/>
      <c r="U2" s="1"/>
      <c r="V2" s="1"/>
      <c r="W2" s="1"/>
      <c r="X2" s="1"/>
      <c r="Y2" s="1"/>
    </row>
    <row r="3" spans="1:25" ht="18.75" x14ac:dyDescent="0.3">
      <c r="A3" s="7"/>
      <c r="B3" s="1"/>
      <c r="C3" s="1"/>
      <c r="D3" s="1"/>
      <c r="E3" s="1"/>
      <c r="F3" s="1"/>
      <c r="G3" s="1"/>
      <c r="H3" s="1"/>
      <c r="I3" s="1"/>
      <c r="J3" s="1"/>
      <c r="K3" s="1"/>
      <c r="L3" s="1"/>
      <c r="M3" s="1"/>
      <c r="N3" s="1"/>
      <c r="O3" s="1"/>
      <c r="P3" s="1"/>
      <c r="Q3" s="1"/>
      <c r="R3" s="1"/>
      <c r="S3" s="1"/>
      <c r="T3" s="1"/>
      <c r="U3" s="1"/>
      <c r="V3" s="1"/>
      <c r="W3" s="1"/>
      <c r="X3" s="1"/>
      <c r="Y3" s="1"/>
    </row>
    <row r="4" spans="1:25" x14ac:dyDescent="0.25">
      <c r="A4" s="1"/>
      <c r="B4" s="1"/>
      <c r="C4" s="1"/>
      <c r="D4" s="1"/>
      <c r="E4" s="1"/>
      <c r="F4" s="1"/>
      <c r="G4" s="1"/>
      <c r="H4" s="1"/>
      <c r="I4" s="1"/>
      <c r="J4" s="1"/>
      <c r="K4" s="1"/>
      <c r="L4" s="1"/>
      <c r="M4" s="1"/>
      <c r="N4" s="1"/>
      <c r="O4" s="1"/>
      <c r="P4" s="1"/>
      <c r="Q4" s="1"/>
      <c r="R4" s="1"/>
      <c r="S4" s="1"/>
      <c r="T4" s="1"/>
      <c r="U4" s="1"/>
      <c r="V4" s="1"/>
      <c r="W4" s="1"/>
      <c r="X4" s="1"/>
      <c r="Y4" s="1"/>
    </row>
    <row r="5" spans="1:25" x14ac:dyDescent="0.25">
      <c r="A5" s="1"/>
      <c r="B5" s="1"/>
      <c r="C5" s="1"/>
      <c r="D5" s="1"/>
      <c r="E5" s="1"/>
      <c r="F5" s="1"/>
      <c r="G5" s="1"/>
      <c r="H5" s="1"/>
      <c r="I5" s="1"/>
      <c r="J5" s="1"/>
      <c r="K5" s="1"/>
      <c r="L5" s="1"/>
      <c r="M5" s="1"/>
      <c r="N5" s="1"/>
      <c r="O5" s="1"/>
      <c r="P5" s="1"/>
      <c r="Q5" s="1"/>
      <c r="R5" s="1"/>
      <c r="S5" s="1"/>
      <c r="T5" s="1"/>
      <c r="U5" s="1"/>
      <c r="V5" s="1"/>
      <c r="W5" s="1"/>
      <c r="X5" s="1"/>
      <c r="Y5" s="1"/>
    </row>
    <row r="6" spans="1:25" x14ac:dyDescent="0.25">
      <c r="A6" s="1"/>
      <c r="B6" s="1"/>
      <c r="C6" s="1"/>
      <c r="D6" s="1"/>
      <c r="E6" s="1"/>
      <c r="F6" s="1"/>
      <c r="G6" s="1"/>
      <c r="H6" s="1"/>
      <c r="I6" s="1"/>
      <c r="J6" s="1"/>
      <c r="K6" s="1"/>
      <c r="L6" s="1"/>
      <c r="M6" s="1"/>
      <c r="N6" s="1"/>
      <c r="O6" s="1"/>
      <c r="P6" s="1"/>
      <c r="Q6" s="1"/>
      <c r="R6" s="1"/>
      <c r="S6" s="1"/>
      <c r="T6" s="1"/>
      <c r="U6" s="1"/>
      <c r="V6" s="1"/>
      <c r="W6" s="1"/>
      <c r="X6" s="1"/>
      <c r="Y6" s="1"/>
    </row>
    <row r="7" spans="1:25" x14ac:dyDescent="0.25">
      <c r="A7" s="1"/>
      <c r="B7" s="1"/>
      <c r="C7" s="1"/>
      <c r="D7" s="1"/>
      <c r="E7" s="1"/>
      <c r="F7" s="1"/>
      <c r="G7" s="1"/>
      <c r="H7" s="1"/>
      <c r="I7" s="1"/>
      <c r="J7" s="1"/>
      <c r="K7" s="1"/>
      <c r="L7" s="1"/>
      <c r="M7" s="1"/>
      <c r="N7" s="1"/>
      <c r="O7" s="1"/>
      <c r="P7" s="1"/>
      <c r="Q7" s="1"/>
      <c r="R7" s="1"/>
      <c r="S7" s="1"/>
      <c r="T7" s="1"/>
      <c r="U7" s="1"/>
      <c r="V7" s="1"/>
      <c r="W7" s="1"/>
      <c r="X7" s="1"/>
      <c r="Y7" s="1"/>
    </row>
    <row r="8" spans="1:25" x14ac:dyDescent="0.25">
      <c r="A8" s="1"/>
      <c r="B8" s="1"/>
      <c r="C8" s="1"/>
      <c r="D8" s="1"/>
      <c r="E8" s="1"/>
      <c r="F8" s="1"/>
      <c r="G8" s="1"/>
      <c r="H8" s="1"/>
      <c r="I8" s="1"/>
      <c r="J8" s="1"/>
      <c r="K8" s="1"/>
      <c r="L8" s="1"/>
      <c r="M8" s="1"/>
      <c r="N8" s="1"/>
      <c r="O8" s="1"/>
      <c r="P8" s="1"/>
      <c r="Q8" s="1"/>
      <c r="R8" s="1"/>
      <c r="S8" s="1"/>
      <c r="T8" s="1"/>
      <c r="U8" s="1"/>
      <c r="V8" s="1"/>
      <c r="W8" s="1"/>
      <c r="X8" s="1"/>
      <c r="Y8" s="1"/>
    </row>
    <row r="9" spans="1:25" x14ac:dyDescent="0.25">
      <c r="A9" s="1"/>
      <c r="B9" s="1"/>
      <c r="C9" s="1"/>
      <c r="D9" s="1"/>
      <c r="E9" s="1"/>
      <c r="F9" s="1"/>
      <c r="G9" s="1"/>
      <c r="H9" s="1"/>
      <c r="I9" s="1"/>
      <c r="J9" s="1"/>
      <c r="K9" s="1"/>
      <c r="L9" s="1"/>
      <c r="M9" s="1"/>
      <c r="N9" s="1"/>
      <c r="O9" s="1"/>
      <c r="P9" s="1"/>
      <c r="Q9" s="1"/>
      <c r="R9" s="1"/>
      <c r="S9" s="1"/>
      <c r="T9" s="1"/>
      <c r="U9" s="1"/>
      <c r="V9" s="1"/>
      <c r="W9" s="1"/>
      <c r="X9" s="1"/>
      <c r="Y9" s="1"/>
    </row>
    <row r="10" spans="1:25" x14ac:dyDescent="0.25">
      <c r="A10" s="1"/>
      <c r="B10" s="1"/>
      <c r="C10" s="1"/>
      <c r="D10" s="1"/>
      <c r="E10" s="1"/>
      <c r="F10" s="1"/>
      <c r="G10" s="1"/>
      <c r="H10" s="1"/>
      <c r="I10" s="1"/>
      <c r="J10" s="1"/>
      <c r="K10" s="1"/>
      <c r="L10" s="1"/>
      <c r="M10" s="1"/>
      <c r="N10" s="1"/>
      <c r="O10" s="1"/>
      <c r="P10" s="1"/>
      <c r="Q10" s="1"/>
      <c r="R10" s="1"/>
      <c r="S10" s="1"/>
      <c r="T10" s="1"/>
      <c r="U10" s="1"/>
      <c r="V10" s="1"/>
      <c r="W10" s="1"/>
      <c r="X10" s="1"/>
      <c r="Y10" s="1"/>
    </row>
    <row r="11" spans="1:25" x14ac:dyDescent="0.25">
      <c r="A11" s="1"/>
      <c r="B11" s="1"/>
      <c r="C11" s="1"/>
      <c r="D11" s="1"/>
      <c r="E11" s="1"/>
      <c r="F11" s="1"/>
      <c r="G11" s="1"/>
      <c r="H11" s="1"/>
      <c r="I11" s="1"/>
      <c r="J11" s="1"/>
      <c r="K11" s="1"/>
      <c r="L11" s="1"/>
      <c r="M11" s="1"/>
      <c r="N11" s="1"/>
      <c r="O11" s="1"/>
      <c r="P11" s="1"/>
      <c r="Q11" s="1"/>
      <c r="R11" s="1"/>
      <c r="S11" s="1"/>
      <c r="T11" s="1"/>
      <c r="U11" s="1"/>
      <c r="V11" s="1"/>
      <c r="W11" s="1"/>
      <c r="X11" s="1"/>
      <c r="Y11" s="1"/>
    </row>
    <row r="12" spans="1:25" x14ac:dyDescent="0.25">
      <c r="A12" s="1"/>
      <c r="B12" s="1"/>
      <c r="C12" s="1"/>
      <c r="D12" s="1"/>
      <c r="E12" s="1"/>
      <c r="F12" s="1"/>
      <c r="G12" s="1"/>
      <c r="H12" s="1"/>
      <c r="I12" s="1"/>
      <c r="J12" s="1"/>
      <c r="K12" s="1"/>
      <c r="L12" s="1"/>
      <c r="M12" s="1"/>
      <c r="N12" s="1"/>
      <c r="O12" s="1"/>
      <c r="P12" s="1"/>
      <c r="Q12" s="1"/>
      <c r="R12" s="1"/>
      <c r="S12" s="1"/>
      <c r="T12" s="1"/>
      <c r="U12" s="1"/>
      <c r="V12" s="1"/>
      <c r="W12" s="1"/>
      <c r="X12" s="1"/>
      <c r="Y12" s="1"/>
    </row>
    <row r="13" spans="1:25" x14ac:dyDescent="0.25">
      <c r="A13" s="1"/>
      <c r="B13" s="1"/>
      <c r="C13" s="1"/>
      <c r="D13" s="1"/>
      <c r="E13" s="1"/>
      <c r="F13" s="1"/>
      <c r="G13" s="1"/>
      <c r="H13" s="1"/>
      <c r="I13" s="1"/>
      <c r="J13" s="1"/>
      <c r="K13" s="1"/>
      <c r="L13" s="1"/>
      <c r="M13" s="1"/>
      <c r="N13" s="1"/>
      <c r="O13" s="1"/>
      <c r="P13" s="1"/>
      <c r="Q13" s="1"/>
      <c r="R13" s="1"/>
      <c r="S13" s="1"/>
      <c r="T13" s="1"/>
      <c r="U13" s="1"/>
      <c r="V13" s="1"/>
      <c r="W13" s="1"/>
      <c r="X13" s="1"/>
      <c r="Y13" s="1"/>
    </row>
    <row r="14" spans="1:25" x14ac:dyDescent="0.25">
      <c r="A14" s="1"/>
      <c r="B14" s="1"/>
      <c r="C14" s="1"/>
      <c r="D14" s="1"/>
      <c r="E14" s="1"/>
      <c r="F14" s="1"/>
      <c r="G14" s="1"/>
      <c r="H14" s="1"/>
      <c r="I14" s="1"/>
      <c r="J14" s="1"/>
      <c r="K14" s="1"/>
      <c r="L14" s="1"/>
      <c r="M14" s="1"/>
      <c r="N14" s="1"/>
      <c r="O14" s="1"/>
      <c r="P14" s="1"/>
      <c r="Q14" s="1"/>
      <c r="R14" s="1"/>
      <c r="S14" s="1"/>
      <c r="T14" s="1"/>
      <c r="U14" s="1"/>
      <c r="V14" s="1"/>
      <c r="W14" s="1"/>
      <c r="X14" s="1"/>
      <c r="Y14" s="1"/>
    </row>
    <row r="15" spans="1:25" x14ac:dyDescent="0.25">
      <c r="A15" s="1"/>
      <c r="B15" s="1"/>
      <c r="C15" s="1"/>
      <c r="D15" s="1"/>
      <c r="E15" s="1"/>
      <c r="F15" s="1"/>
      <c r="G15" s="1"/>
      <c r="H15" s="1"/>
      <c r="I15" s="1"/>
      <c r="J15" s="1"/>
      <c r="K15" s="1"/>
      <c r="L15" s="1"/>
      <c r="M15" s="1"/>
      <c r="N15" s="1"/>
      <c r="O15" s="1"/>
      <c r="P15" s="1"/>
      <c r="Q15" s="1"/>
      <c r="R15" s="1"/>
      <c r="S15" s="1"/>
      <c r="T15" s="1"/>
      <c r="U15" s="1"/>
      <c r="V15" s="1"/>
      <c r="W15" s="1"/>
      <c r="X15" s="1"/>
      <c r="Y15" s="1"/>
    </row>
    <row r="16" spans="1:25" x14ac:dyDescent="0.25">
      <c r="A16" s="1"/>
      <c r="B16" s="1"/>
      <c r="C16" s="1"/>
      <c r="D16" s="1"/>
      <c r="E16" s="1"/>
      <c r="F16" s="1"/>
      <c r="G16" s="1"/>
      <c r="H16" s="1"/>
      <c r="I16" s="1"/>
      <c r="J16" s="1"/>
      <c r="K16" s="1"/>
      <c r="L16" s="1"/>
      <c r="M16" s="1"/>
      <c r="N16" s="1"/>
      <c r="O16" s="1"/>
      <c r="P16" s="1"/>
      <c r="Q16" s="1"/>
      <c r="R16" s="1"/>
      <c r="S16" s="1"/>
      <c r="T16" s="1"/>
      <c r="U16" s="1"/>
      <c r="V16" s="1"/>
      <c r="W16" s="1"/>
      <c r="X16" s="1"/>
      <c r="Y16" s="1"/>
    </row>
    <row r="17" spans="1:25" x14ac:dyDescent="0.25">
      <c r="A17" s="1"/>
      <c r="B17" s="1"/>
      <c r="C17" s="1"/>
      <c r="D17" s="1"/>
      <c r="E17" s="1"/>
      <c r="F17" s="1"/>
      <c r="G17" s="1"/>
      <c r="H17" s="1"/>
      <c r="I17" s="1"/>
      <c r="J17" s="1"/>
      <c r="K17" s="1"/>
      <c r="L17" s="1"/>
      <c r="M17" s="1"/>
      <c r="N17" s="1"/>
      <c r="O17" s="1"/>
      <c r="P17" s="1"/>
      <c r="Q17" s="1"/>
      <c r="R17" s="1"/>
      <c r="S17" s="1"/>
      <c r="T17" s="1"/>
      <c r="U17" s="1"/>
      <c r="V17" s="1"/>
      <c r="W17" s="1"/>
      <c r="X17" s="1"/>
      <c r="Y17" s="1"/>
    </row>
    <row r="18" spans="1:25" x14ac:dyDescent="0.25">
      <c r="A18" s="1"/>
      <c r="B18" s="1"/>
      <c r="C18" s="1"/>
      <c r="D18" s="1"/>
      <c r="E18" s="1"/>
      <c r="F18" s="1"/>
      <c r="G18" s="1"/>
      <c r="H18" s="1"/>
      <c r="I18" s="1"/>
      <c r="J18" s="1"/>
      <c r="K18" s="1"/>
      <c r="L18" s="1"/>
      <c r="M18" s="1"/>
      <c r="N18" s="1"/>
      <c r="O18" s="1"/>
      <c r="P18" s="1"/>
      <c r="Q18" s="1"/>
      <c r="R18" s="1"/>
      <c r="S18" s="1"/>
      <c r="T18" s="1"/>
      <c r="U18" s="1"/>
      <c r="V18" s="1"/>
      <c r="W18" s="1"/>
      <c r="X18" s="1"/>
      <c r="Y18" s="1"/>
    </row>
    <row r="19" spans="1:25" x14ac:dyDescent="0.25">
      <c r="A19" s="1"/>
      <c r="B19" s="1"/>
      <c r="C19" s="1"/>
      <c r="D19" s="1"/>
      <c r="E19" s="1"/>
      <c r="F19" s="1"/>
      <c r="G19" s="1"/>
      <c r="H19" s="1"/>
      <c r="I19" s="1"/>
      <c r="J19" s="1"/>
      <c r="K19" s="1"/>
      <c r="L19" s="1"/>
      <c r="M19" s="1"/>
      <c r="N19" s="1"/>
      <c r="O19" s="1"/>
      <c r="P19" s="1"/>
      <c r="Q19" s="1"/>
      <c r="R19" s="1"/>
      <c r="S19" s="1"/>
      <c r="T19" s="1"/>
      <c r="U19" s="1"/>
      <c r="V19" s="1"/>
      <c r="W19" s="1"/>
      <c r="X19" s="1"/>
      <c r="Y19" s="1"/>
    </row>
    <row r="20" spans="1:25" x14ac:dyDescent="0.25">
      <c r="A20" s="1"/>
      <c r="B20" s="1"/>
      <c r="C20" s="1"/>
      <c r="D20" s="1"/>
      <c r="E20" s="1"/>
      <c r="F20" s="1"/>
      <c r="G20" s="1"/>
      <c r="H20" s="1"/>
      <c r="I20" s="1"/>
      <c r="J20" s="1"/>
      <c r="K20" s="1"/>
      <c r="L20" s="1"/>
      <c r="M20" s="1"/>
      <c r="N20" s="1"/>
      <c r="O20" s="1"/>
      <c r="P20" s="1"/>
      <c r="Q20" s="1"/>
      <c r="R20" s="1"/>
      <c r="S20" s="1"/>
      <c r="T20" s="1"/>
      <c r="U20" s="1"/>
      <c r="V20" s="1"/>
      <c r="W20" s="1"/>
      <c r="X20" s="1"/>
      <c r="Y20" s="1"/>
    </row>
    <row r="21" spans="1:25" x14ac:dyDescent="0.25">
      <c r="A21" s="1"/>
      <c r="B21" s="1"/>
      <c r="C21" s="1"/>
      <c r="D21" s="1"/>
      <c r="E21" s="1"/>
      <c r="F21" s="1"/>
      <c r="G21" s="1"/>
      <c r="H21" s="1"/>
      <c r="I21" s="1"/>
      <c r="J21" s="1"/>
      <c r="K21" s="1"/>
      <c r="L21" s="1"/>
      <c r="M21" s="1"/>
      <c r="N21" s="1"/>
      <c r="O21" s="1"/>
      <c r="P21" s="1"/>
      <c r="Q21" s="1"/>
      <c r="R21" s="1"/>
      <c r="S21" s="1"/>
      <c r="T21" s="1"/>
      <c r="U21" s="1"/>
      <c r="V21" s="1"/>
      <c r="W21" s="1"/>
      <c r="X21" s="1"/>
      <c r="Y21" s="1"/>
    </row>
    <row r="22" spans="1:25" x14ac:dyDescent="0.25">
      <c r="A22" s="1"/>
      <c r="B22" s="1"/>
      <c r="C22" s="1"/>
      <c r="D22" s="1"/>
      <c r="E22" s="1"/>
      <c r="F22" s="1"/>
      <c r="G22" s="1"/>
      <c r="H22" s="1"/>
      <c r="I22" s="1"/>
      <c r="J22" s="1"/>
      <c r="K22" s="1"/>
      <c r="L22" s="1"/>
      <c r="M22" s="1"/>
      <c r="N22" s="1"/>
      <c r="O22" s="1"/>
      <c r="P22" s="1"/>
      <c r="Q22" s="1"/>
      <c r="R22" s="1"/>
      <c r="S22" s="1"/>
      <c r="T22" s="1"/>
      <c r="U22" s="1"/>
      <c r="V22" s="1"/>
      <c r="W22" s="1"/>
      <c r="X22" s="1"/>
      <c r="Y22" s="1"/>
    </row>
    <row r="23" spans="1:25" x14ac:dyDescent="0.25">
      <c r="A23" s="1"/>
      <c r="B23" s="1"/>
      <c r="C23" s="1"/>
      <c r="D23" s="1"/>
      <c r="E23" s="1"/>
      <c r="F23" s="1"/>
      <c r="G23" s="1"/>
      <c r="H23" s="1"/>
      <c r="I23" s="1"/>
      <c r="J23" s="1"/>
      <c r="K23" s="1"/>
      <c r="L23" s="1"/>
      <c r="M23" s="1"/>
      <c r="N23" s="1"/>
      <c r="O23" s="1"/>
      <c r="P23" s="1"/>
      <c r="Q23" s="1"/>
      <c r="R23" s="1"/>
      <c r="S23" s="1"/>
      <c r="T23" s="1"/>
      <c r="U23" s="1"/>
      <c r="V23" s="1"/>
      <c r="W23" s="1"/>
      <c r="X23" s="1"/>
      <c r="Y23" s="1"/>
    </row>
    <row r="24" spans="1:25" x14ac:dyDescent="0.25">
      <c r="A24" s="1"/>
      <c r="B24" s="1"/>
      <c r="C24" s="1"/>
      <c r="D24" s="1"/>
      <c r="E24" s="1"/>
      <c r="F24" s="1"/>
      <c r="G24" s="1"/>
      <c r="H24" s="1"/>
      <c r="I24" s="1"/>
      <c r="J24" s="1"/>
      <c r="K24" s="1"/>
      <c r="L24" s="1"/>
      <c r="M24" s="1"/>
      <c r="N24" s="1"/>
      <c r="O24" s="1"/>
      <c r="P24" s="1"/>
      <c r="Q24" s="1"/>
      <c r="R24" s="1"/>
      <c r="S24" s="1"/>
      <c r="T24" s="1"/>
      <c r="U24" s="1"/>
      <c r="V24" s="1"/>
      <c r="W24" s="1"/>
      <c r="X24" s="1"/>
      <c r="Y24" s="1"/>
    </row>
    <row r="25" spans="1:25" x14ac:dyDescent="0.25">
      <c r="A25" s="1"/>
      <c r="B25" s="1"/>
      <c r="C25" s="1"/>
      <c r="D25" s="1"/>
      <c r="E25" s="1"/>
      <c r="F25" s="1"/>
      <c r="G25" s="1"/>
      <c r="H25" s="1"/>
      <c r="I25" s="1"/>
      <c r="J25" s="1"/>
      <c r="K25" s="1"/>
      <c r="L25" s="1"/>
      <c r="M25" s="1"/>
      <c r="N25" s="1"/>
      <c r="O25" s="1"/>
      <c r="P25" s="1"/>
      <c r="Q25" s="1"/>
      <c r="R25" s="1"/>
      <c r="S25" s="1"/>
      <c r="T25" s="1"/>
      <c r="U25" s="1"/>
      <c r="V25" s="1"/>
      <c r="W25" s="1"/>
      <c r="X25" s="1"/>
      <c r="Y25" s="1"/>
    </row>
    <row r="26" spans="1:25" x14ac:dyDescent="0.25">
      <c r="A26" s="1"/>
      <c r="B26" s="1"/>
      <c r="C26" s="1"/>
      <c r="D26" s="1"/>
      <c r="E26" s="1"/>
      <c r="F26" s="1"/>
      <c r="G26" s="1"/>
      <c r="H26" s="1"/>
      <c r="I26" s="1"/>
      <c r="J26" s="1"/>
      <c r="K26" s="1"/>
      <c r="L26" s="1"/>
      <c r="M26" s="1"/>
      <c r="N26" s="1"/>
      <c r="O26" s="1"/>
      <c r="P26" s="1"/>
      <c r="Q26" s="1"/>
      <c r="R26" s="1"/>
      <c r="S26" s="1"/>
      <c r="T26" s="1"/>
      <c r="U26" s="1"/>
      <c r="V26" s="1"/>
      <c r="W26" s="1"/>
      <c r="X26" s="1"/>
      <c r="Y26" s="1"/>
    </row>
    <row r="27" spans="1:25" x14ac:dyDescent="0.25">
      <c r="A27" s="1"/>
      <c r="B27" s="1"/>
      <c r="C27" s="1"/>
      <c r="D27" s="1"/>
      <c r="E27" s="1"/>
      <c r="F27" s="1"/>
      <c r="G27" s="1"/>
      <c r="H27" s="1"/>
      <c r="I27" s="1"/>
      <c r="J27" s="1"/>
      <c r="K27" s="1"/>
      <c r="L27" s="1"/>
      <c r="M27" s="1"/>
      <c r="N27" s="1"/>
      <c r="O27" s="1"/>
      <c r="P27" s="1"/>
      <c r="Q27" s="1"/>
      <c r="R27" s="1"/>
      <c r="S27" s="1"/>
      <c r="T27" s="1"/>
      <c r="U27" s="1"/>
      <c r="V27" s="1"/>
      <c r="W27" s="1"/>
      <c r="X27" s="1"/>
      <c r="Y27" s="1"/>
    </row>
    <row r="28" spans="1:25" x14ac:dyDescent="0.25">
      <c r="A28" s="1"/>
      <c r="B28" s="1"/>
      <c r="C28" s="1"/>
      <c r="D28" s="1"/>
      <c r="E28" s="1"/>
      <c r="F28" s="1"/>
      <c r="G28" s="1"/>
      <c r="H28" s="1"/>
      <c r="I28" s="1"/>
      <c r="J28" s="1"/>
      <c r="K28" s="1"/>
      <c r="L28" s="1"/>
      <c r="M28" s="1"/>
      <c r="N28" s="1"/>
      <c r="O28" s="1"/>
      <c r="P28" s="1"/>
      <c r="Q28" s="1"/>
      <c r="R28" s="1"/>
      <c r="S28" s="1"/>
      <c r="T28" s="1"/>
      <c r="U28" s="1"/>
      <c r="V28" s="1"/>
      <c r="W28" s="1"/>
      <c r="X28" s="1"/>
      <c r="Y28" s="1"/>
    </row>
    <row r="29" spans="1:25" x14ac:dyDescent="0.25">
      <c r="A29" s="1"/>
      <c r="B29" s="1"/>
      <c r="C29" s="1"/>
      <c r="D29" s="1"/>
      <c r="E29" s="1"/>
      <c r="F29" s="1"/>
      <c r="G29" s="1"/>
      <c r="H29" s="1"/>
      <c r="I29" s="1"/>
      <c r="J29" s="1"/>
      <c r="K29" s="1"/>
      <c r="L29" s="1"/>
      <c r="M29" s="1"/>
      <c r="N29" s="1"/>
      <c r="O29" s="1"/>
      <c r="P29" s="1"/>
      <c r="Q29" s="1"/>
      <c r="R29" s="1"/>
      <c r="S29" s="1"/>
      <c r="T29" s="1"/>
      <c r="U29" s="1"/>
      <c r="V29" s="1"/>
      <c r="W29" s="1"/>
      <c r="X29" s="1"/>
      <c r="Y29" s="1"/>
    </row>
    <row r="30" spans="1:25" x14ac:dyDescent="0.25">
      <c r="A30" s="1"/>
      <c r="B30" s="1"/>
      <c r="C30" s="1"/>
      <c r="D30" s="1"/>
      <c r="E30" s="1"/>
      <c r="F30" s="1"/>
      <c r="G30" s="1"/>
      <c r="H30" s="1"/>
      <c r="I30" s="1"/>
      <c r="J30" s="1"/>
      <c r="K30" s="1"/>
      <c r="L30" s="1"/>
      <c r="M30" s="1"/>
      <c r="N30" s="1"/>
      <c r="O30" s="1"/>
      <c r="P30" s="1"/>
      <c r="Q30" s="1"/>
      <c r="R30" s="1"/>
      <c r="S30" s="1"/>
      <c r="T30" s="1"/>
      <c r="U30" s="1"/>
      <c r="V30" s="1"/>
      <c r="W30" s="1"/>
      <c r="X30" s="1"/>
      <c r="Y30" s="1"/>
    </row>
    <row r="31" spans="1:25" x14ac:dyDescent="0.25">
      <c r="A31" s="1"/>
      <c r="B31" s="1"/>
      <c r="C31" s="1"/>
      <c r="D31" s="1"/>
      <c r="E31" s="1"/>
      <c r="F31" s="1"/>
      <c r="G31" s="1"/>
      <c r="H31" s="1"/>
      <c r="I31" s="1"/>
      <c r="J31" s="1"/>
      <c r="K31" s="1"/>
      <c r="L31" s="1"/>
      <c r="M31" s="1"/>
      <c r="N31" s="1"/>
      <c r="O31" s="1"/>
      <c r="P31" s="1"/>
      <c r="Q31" s="1"/>
      <c r="R31" s="1"/>
      <c r="S31" s="1"/>
      <c r="T31" s="1"/>
      <c r="U31" s="1"/>
      <c r="V31" s="1"/>
      <c r="W31" s="1"/>
      <c r="X31" s="1"/>
      <c r="Y31" s="1"/>
    </row>
    <row r="32" spans="1:25" x14ac:dyDescent="0.25">
      <c r="A32" s="1"/>
      <c r="B32" s="1"/>
      <c r="C32" s="1"/>
      <c r="D32" s="1"/>
      <c r="E32" s="1"/>
      <c r="F32" s="1"/>
      <c r="G32" s="1"/>
      <c r="H32" s="1"/>
      <c r="I32" s="1"/>
      <c r="J32" s="1"/>
      <c r="K32" s="1"/>
      <c r="L32" s="1"/>
      <c r="M32" s="1"/>
      <c r="N32" s="1"/>
      <c r="O32" s="1"/>
      <c r="P32" s="1"/>
      <c r="Q32" s="1"/>
      <c r="R32" s="1"/>
      <c r="S32" s="1"/>
      <c r="T32" s="1"/>
      <c r="U32" s="1"/>
      <c r="V32" s="1"/>
      <c r="W32" s="1"/>
      <c r="X32" s="1"/>
      <c r="Y32" s="1"/>
    </row>
    <row r="33" spans="1:25" x14ac:dyDescent="0.25">
      <c r="A33" s="1"/>
      <c r="B33" s="1"/>
      <c r="C33" s="1"/>
      <c r="D33" s="1"/>
      <c r="E33" s="1"/>
      <c r="F33" s="1"/>
      <c r="G33" s="1"/>
      <c r="H33" s="1"/>
      <c r="I33" s="1"/>
      <c r="J33" s="1"/>
      <c r="K33" s="1"/>
      <c r="L33" s="1"/>
      <c r="M33" s="1"/>
      <c r="N33" s="1"/>
      <c r="O33" s="1"/>
      <c r="P33" s="1"/>
      <c r="Q33" s="1"/>
      <c r="R33" s="1"/>
      <c r="S33" s="1"/>
      <c r="T33" s="1"/>
      <c r="U33" s="1"/>
      <c r="V33" s="1"/>
      <c r="W33" s="1"/>
      <c r="X33" s="1"/>
      <c r="Y33" s="1"/>
    </row>
    <row r="34" spans="1:25"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sheetData>
  <sheetProtection algorithmName="SHA-512" hashValue="P5Rs7nJK5M+D5qZsB7YmGJv4Gya+d0XyWvzCa3/6+V/B4V9yikfun1b1DZHDfqCw6GpKDtKt4Gf+M0wNa2Wsew==" saltValue="iTu2DIQhk0DYZJmhv/KHTg==" spinCount="100000" sheet="1" objects="1" scenarios="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2DBCC8A5E7ED47A7D5CBE7407F1D48" ma:contentTypeVersion="11" ma:contentTypeDescription="Create a new document." ma:contentTypeScope="" ma:versionID="5910c2c448bdfec84f251f05f498a6f8">
  <xsd:schema xmlns:xsd="http://www.w3.org/2001/XMLSchema" xmlns:xs="http://www.w3.org/2001/XMLSchema" xmlns:p="http://schemas.microsoft.com/office/2006/metadata/properties" xmlns:ns3="fdc81ec3-f4f6-4609-b50f-04d22d16fef5" xmlns:ns4="c442bec3-5de2-4848-8046-1525657b99f6" targetNamespace="http://schemas.microsoft.com/office/2006/metadata/properties" ma:root="true" ma:fieldsID="882d770f397098895368e9bc49e22fca" ns3:_="" ns4:_="">
    <xsd:import namespace="fdc81ec3-f4f6-4609-b50f-04d22d16fef5"/>
    <xsd:import namespace="c442bec3-5de2-4848-8046-1525657b99f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81ec3-f4f6-4609-b50f-04d22d16fef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42bec3-5de2-4848-8046-1525657b99f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4B06EC-2150-417E-ADC0-E3A3F2C93418}">
  <ds:schemaRefs>
    <ds:schemaRef ds:uri="http://purl.org/dc/dcmitype/"/>
    <ds:schemaRef ds:uri="c442bec3-5de2-4848-8046-1525657b99f6"/>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http://purl.org/dc/terms/"/>
    <ds:schemaRef ds:uri="fdc81ec3-f4f6-4609-b50f-04d22d16fef5"/>
    <ds:schemaRef ds:uri="http://www.w3.org/XML/1998/namespace"/>
    <ds:schemaRef ds:uri="http://purl.org/dc/elements/1.1/"/>
  </ds:schemaRefs>
</ds:datastoreItem>
</file>

<file path=customXml/itemProps2.xml><?xml version="1.0" encoding="utf-8"?>
<ds:datastoreItem xmlns:ds="http://schemas.openxmlformats.org/officeDocument/2006/customXml" ds:itemID="{669694C9-9530-4F1F-B27D-66FE72AC1EF0}">
  <ds:schemaRefs>
    <ds:schemaRef ds:uri="http://schemas.microsoft.com/sharepoint/v3/contenttype/forms"/>
  </ds:schemaRefs>
</ds:datastoreItem>
</file>

<file path=customXml/itemProps3.xml><?xml version="1.0" encoding="utf-8"?>
<ds:datastoreItem xmlns:ds="http://schemas.openxmlformats.org/officeDocument/2006/customXml" ds:itemID="{10929BAE-2B20-41FC-B5F4-4A382928E2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81ec3-f4f6-4609-b50f-04d22d16fef5"/>
    <ds:schemaRef ds:uri="c442bec3-5de2-4848-8046-1525657b9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Attachment A</vt:lpstr>
      <vt:lpstr>ED</vt:lpstr>
      <vt:lpstr>ED Template</vt:lpstr>
      <vt:lpstr>TOC</vt:lpstr>
      <vt:lpstr>S</vt:lpstr>
      <vt:lpstr>Summary</vt:lpstr>
      <vt:lpstr>P</vt:lpstr>
      <vt:lpstr>Portfolio</vt:lpstr>
      <vt:lpstr>R-S</vt:lpstr>
      <vt:lpstr>Res-SF</vt:lpstr>
      <vt:lpstr>R-M</vt:lpstr>
      <vt:lpstr>Res-MF</vt:lpstr>
      <vt:lpstr>Pu</vt:lpstr>
      <vt:lpstr>Public</vt:lpstr>
      <vt:lpstr>W</vt:lpstr>
      <vt:lpstr>WE&amp;T</vt:lpstr>
      <vt:lpstr>Data Sources</vt:lpstr>
      <vt:lpstr>'Attachment A'!Print_Area</vt:lpstr>
      <vt:lpstr>TOC!Print_Area</vt:lpstr>
      <vt:lpstr>'WE&amp;T'!Print_Area</vt:lpstr>
      <vt:lpstr>'WE&amp;T'!Print_Titles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Julie</dc:creator>
  <cp:lastModifiedBy>Julie Tan</cp:lastModifiedBy>
  <cp:lastPrinted>2019-05-01T23:18:49Z</cp:lastPrinted>
  <dcterms:created xsi:type="dcterms:W3CDTF">2019-02-18T02:09:59Z</dcterms:created>
  <dcterms:modified xsi:type="dcterms:W3CDTF">2019-09-04T16:11:03Z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0x0101002B2DBCC8A5E7ED47A7D5CBE7407F1D48</vt:lpwstr>
  </property>
</Properties>
</file>