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autoCompressPictures="0" defaultThemeVersion="124226"/>
  <mc:AlternateContent xmlns:mc="http://schemas.openxmlformats.org/markup-compatibility/2006">
    <mc:Choice Requires="x15">
      <x15ac:absPath xmlns:x15ac="http://schemas.microsoft.com/office/spreadsheetml/2010/11/ac" url="C:\Users\37086\Desktop\"/>
    </mc:Choice>
  </mc:AlternateContent>
  <xr:revisionPtr revIDLastSave="0" documentId="13_ncr:1_{56F6EA68-CBA9-4C6E-9DFA-045694911028}" xr6:coauthVersionLast="43" xr6:coauthVersionMax="43" xr10:uidLastSave="{00000000-0000-0000-0000-000000000000}"/>
  <workbookProtection workbookAlgorithmName="SHA-512" workbookHashValue="7Ip34tdf1AydUzbmtZt6aH8YD1NZ9u1OLJMZ6Ct/VfV+QbkAo/lAA9eAvDfWZSQeOudu4EqDmHURrSGJsygyMg==" workbookSaltValue="lmlYxpjaEf04rqzddm4obg==" workbookSpinCount="100000" lockStructure="1"/>
  <bookViews>
    <workbookView xWindow="-120" yWindow="-120" windowWidth="29040" windowHeight="15840" activeTab="2" xr2:uid="{00000000-000D-0000-FFFF-FFFF00000000}"/>
  </bookViews>
  <sheets>
    <sheet name="ABAL outline" sheetId="13" r:id="rId1"/>
    <sheet name="1a. IOU PY budget_savings" sheetId="1" state="hidden" r:id="rId2"/>
    <sheet name="1b. CCA-REN PY budget_savings" sheetId="6" r:id="rId3"/>
    <sheet name="2a. IOU budget trueup" sheetId="2" state="hidden" r:id="rId4"/>
    <sheet name="2b. CCA-REN budget trueup" sheetId="7" r:id="rId5"/>
    <sheet name="3.a.i. IOU kWh trueup" sheetId="3" state="hidden" r:id="rId6"/>
    <sheet name="3.a.ii. IOU kW trueup" sheetId="8" state="hidden" r:id="rId7"/>
    <sheet name="3.a.iii. IOU therms trueup" sheetId="9" state="hidden" r:id="rId8"/>
    <sheet name="3.b.i. CCA-REN kWh trueup " sheetId="10" r:id="rId9"/>
    <sheet name="3.b.ii. CCA-REN kW trueup " sheetId="11" r:id="rId10"/>
    <sheet name="3.b.iii. CCA-REN therms trueup" sheetId="12" r:id="rId11"/>
    <sheet name="4 Authorized Budgets 2018-2025" sheetId="4"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7" l="1"/>
  <c r="F15" i="7" s="1"/>
  <c r="G15" i="7" s="1"/>
  <c r="H15" i="7" s="1"/>
  <c r="I15" i="7" s="1"/>
  <c r="J15" i="7" s="1"/>
  <c r="J14" i="12" l="1"/>
  <c r="J16" i="12" s="1"/>
  <c r="F14" i="10"/>
  <c r="F16" i="10" s="1"/>
  <c r="G14" i="10"/>
  <c r="G16" i="10" s="1"/>
  <c r="H14" i="10"/>
  <c r="H16" i="10" s="1"/>
  <c r="I14" i="10"/>
  <c r="I16" i="10" s="1"/>
  <c r="J14" i="10"/>
  <c r="J16" i="10" s="1"/>
  <c r="K15" i="7" l="1"/>
  <c r="C14" i="10" l="1"/>
  <c r="D14" i="7"/>
  <c r="D16" i="7" s="1"/>
  <c r="E14" i="7"/>
  <c r="E16" i="7" s="1"/>
  <c r="F14" i="7"/>
  <c r="F16" i="7" s="1"/>
  <c r="G14" i="7"/>
  <c r="G16" i="7" s="1"/>
  <c r="H14" i="7"/>
  <c r="H16" i="7" s="1"/>
  <c r="I14" i="7"/>
  <c r="I16" i="7" s="1"/>
  <c r="J14" i="7"/>
  <c r="J16" i="7" s="1"/>
  <c r="C14" i="7"/>
  <c r="E14" i="1"/>
  <c r="E16" i="1" s="1"/>
  <c r="D14" i="1"/>
  <c r="D16" i="1" s="1"/>
  <c r="C14" i="1"/>
  <c r="C16" i="1" s="1"/>
  <c r="B14" i="1"/>
  <c r="B21" i="1" s="1"/>
  <c r="B23" i="1" s="1"/>
  <c r="B27" i="1" s="1"/>
  <c r="B34" i="1"/>
  <c r="C14" i="12"/>
  <c r="C14" i="11"/>
  <c r="C17" i="9"/>
  <c r="C19" i="9" s="1"/>
  <c r="C17" i="8"/>
  <c r="C19" i="8" s="1"/>
  <c r="C18" i="3"/>
  <c r="C20" i="3" s="1"/>
  <c r="C18" i="2"/>
  <c r="I14" i="12"/>
  <c r="I16" i="12" s="1"/>
  <c r="H14" i="12"/>
  <c r="H16" i="12" s="1"/>
  <c r="G14" i="12"/>
  <c r="G16" i="12" s="1"/>
  <c r="F14" i="12"/>
  <c r="F16" i="12" s="1"/>
  <c r="E14" i="12"/>
  <c r="E16" i="12" s="1"/>
  <c r="D14" i="12"/>
  <c r="J14" i="11"/>
  <c r="J16" i="11" s="1"/>
  <c r="I14" i="11"/>
  <c r="I16" i="11" s="1"/>
  <c r="H14" i="11"/>
  <c r="H16" i="11" s="1"/>
  <c r="G14" i="11"/>
  <c r="G16" i="11" s="1"/>
  <c r="F14" i="11"/>
  <c r="F16" i="11" s="1"/>
  <c r="E14" i="11"/>
  <c r="E16" i="11" s="1"/>
  <c r="D14" i="11"/>
  <c r="D16" i="11" s="1"/>
  <c r="E14" i="10"/>
  <c r="E16" i="10" s="1"/>
  <c r="D14" i="10"/>
  <c r="D16" i="10" s="1"/>
  <c r="J17" i="9"/>
  <c r="J19" i="9" s="1"/>
  <c r="I17" i="9"/>
  <c r="I19" i="9" s="1"/>
  <c r="H17" i="9"/>
  <c r="H19" i="9" s="1"/>
  <c r="G17" i="9"/>
  <c r="G19" i="9" s="1"/>
  <c r="F17" i="9"/>
  <c r="F19" i="9" s="1"/>
  <c r="E17" i="9"/>
  <c r="E19" i="9" s="1"/>
  <c r="D17" i="9"/>
  <c r="D19" i="9" s="1"/>
  <c r="J17" i="8"/>
  <c r="J19" i="8" s="1"/>
  <c r="I17" i="8"/>
  <c r="I19" i="8" s="1"/>
  <c r="H17" i="8"/>
  <c r="H19" i="8" s="1"/>
  <c r="G17" i="8"/>
  <c r="G19" i="8" s="1"/>
  <c r="F17" i="8"/>
  <c r="F19" i="8" s="1"/>
  <c r="E17" i="8"/>
  <c r="E19" i="8" s="1"/>
  <c r="D17" i="8"/>
  <c r="D19" i="8" s="1"/>
  <c r="C16" i="7"/>
  <c r="K17" i="7"/>
  <c r="K13" i="7"/>
  <c r="K12" i="7"/>
  <c r="K11" i="7"/>
  <c r="K10" i="7"/>
  <c r="K9" i="7"/>
  <c r="K8" i="7"/>
  <c r="K7" i="7"/>
  <c r="K6" i="7"/>
  <c r="K5" i="7"/>
  <c r="K4" i="7"/>
  <c r="B16" i="6"/>
  <c r="B20" i="6" s="1"/>
  <c r="E16" i="6"/>
  <c r="E18" i="6" s="1"/>
  <c r="D16" i="6"/>
  <c r="D18" i="6" s="1"/>
  <c r="C16" i="6"/>
  <c r="C18" i="6" s="1"/>
  <c r="K19" i="2"/>
  <c r="D18" i="2"/>
  <c r="E18" i="2"/>
  <c r="F18" i="2"/>
  <c r="G18" i="2"/>
  <c r="H18" i="2"/>
  <c r="I18" i="2"/>
  <c r="J18" i="2"/>
  <c r="K17" i="2"/>
  <c r="K16" i="2"/>
  <c r="K15" i="2"/>
  <c r="K13" i="2"/>
  <c r="K14" i="2"/>
  <c r="K12" i="2"/>
  <c r="K11" i="2"/>
  <c r="K10" i="2"/>
  <c r="K9" i="2"/>
  <c r="K8" i="2"/>
  <c r="K7" i="2"/>
  <c r="K6" i="2"/>
  <c r="K5" i="2"/>
  <c r="K4" i="2"/>
  <c r="J18" i="3"/>
  <c r="J20" i="3" s="1"/>
  <c r="I18" i="3"/>
  <c r="I20" i="3" s="1"/>
  <c r="H18" i="3"/>
  <c r="H20" i="3" s="1"/>
  <c r="G18" i="3"/>
  <c r="G20" i="3" s="1"/>
  <c r="F18" i="3"/>
  <c r="F20" i="3" s="1"/>
  <c r="E18" i="3"/>
  <c r="E20" i="3" s="1"/>
  <c r="D18" i="3"/>
  <c r="D20" i="3"/>
  <c r="E18" i="1"/>
  <c r="C18" i="1"/>
  <c r="B12" i="4"/>
  <c r="C12" i="4"/>
  <c r="D12" i="4"/>
  <c r="E12" i="4"/>
  <c r="F12" i="4"/>
  <c r="G12" i="4"/>
  <c r="H12" i="4"/>
  <c r="I6" i="4"/>
  <c r="I4" i="4"/>
  <c r="I5" i="4"/>
  <c r="I7" i="4"/>
  <c r="I8" i="4"/>
  <c r="I9" i="4"/>
  <c r="I10" i="4"/>
  <c r="I11" i="4"/>
  <c r="D15" i="12" l="1"/>
  <c r="D16" i="12" s="1"/>
  <c r="K18" i="2"/>
  <c r="I12" i="4"/>
  <c r="D18" i="1"/>
  <c r="B22" i="6"/>
  <c r="K14" i="7"/>
  <c r="K16" i="7" s="1"/>
</calcChain>
</file>

<file path=xl/sharedStrings.xml><?xml version="1.0" encoding="utf-8"?>
<sst xmlns="http://schemas.openxmlformats.org/spreadsheetml/2006/main" count="535" uniqueCount="114">
  <si>
    <t>Sector</t>
  </si>
  <si>
    <t>Residential</t>
  </si>
  <si>
    <t>Commercial</t>
  </si>
  <si>
    <t>Agriculture</t>
  </si>
  <si>
    <t>Codes and Standards</t>
  </si>
  <si>
    <t>Emerging Tech</t>
  </si>
  <si>
    <t>WE&amp;T</t>
  </si>
  <si>
    <t>Industrial</t>
  </si>
  <si>
    <t>Annual Rolling Portfolio Budget Forecast - True-up</t>
  </si>
  <si>
    <t>% of Goal</t>
  </si>
  <si>
    <t>Finance</t>
  </si>
  <si>
    <t>OBF Loan Pool</t>
  </si>
  <si>
    <t>Public</t>
  </si>
  <si>
    <t>Subtotal</t>
  </si>
  <si>
    <t>n/a</t>
  </si>
  <si>
    <t>Program Year Budget</t>
  </si>
  <si>
    <t>PA forecast kWh</t>
  </si>
  <si>
    <t>PA forecast kW</t>
  </si>
  <si>
    <t>PA forecast therms (MM)</t>
  </si>
  <si>
    <t>Total Forecast Portfolio Savings</t>
  </si>
  <si>
    <t>Annual Rolling Portfolio Savings Forecast - True-up (kWh)</t>
  </si>
  <si>
    <t>PG&amp;E</t>
  </si>
  <si>
    <t>SCE</t>
  </si>
  <si>
    <t>SDG&amp;E</t>
  </si>
  <si>
    <t>SoCalGas</t>
  </si>
  <si>
    <t>MCE</t>
  </si>
  <si>
    <t>SoCalREN</t>
  </si>
  <si>
    <t>BayREN</t>
  </si>
  <si>
    <t>Total</t>
  </si>
  <si>
    <t>Authorized PA Budgets for 2018-2025</t>
  </si>
  <si>
    <t>TOTAL (excluding CCA/REN for IOU PAs)</t>
  </si>
  <si>
    <t>Forecast Portfolio PY TRC</t>
  </si>
  <si>
    <t>Forecast Portfolio PY PAC</t>
  </si>
  <si>
    <t>2018**</t>
  </si>
  <si>
    <t>Total Portfolio Program Year PA Budget</t>
  </si>
  <si>
    <t>na</t>
  </si>
  <si>
    <t>REN</t>
  </si>
  <si>
    <t>CCA</t>
  </si>
  <si>
    <t>CCA Programs</t>
  </si>
  <si>
    <t>REN Programs</t>
  </si>
  <si>
    <t>Annual Rolling Portfolio Savings Forecast - True-up (therms)</t>
  </si>
  <si>
    <t>Annual Rolling Portfolio Savings Forecast - True-up (kW)</t>
  </si>
  <si>
    <t>IOU EM&amp;V</t>
  </si>
  <si>
    <t>IOU - Subtotal</t>
  </si>
  <si>
    <t>x.xx</t>
  </si>
  <si>
    <t>PA PY FORECAST ENERGY SAVINGS (Net)</t>
  </si>
  <si>
    <t>Program Year (PY) Budget</t>
  </si>
  <si>
    <t>** "Reset" 2018 budget at or below 2018 annual budget approved in Business plan Decision. "True-up" years 2019-2025.</t>
  </si>
  <si>
    <t>CPUC Goal</t>
  </si>
  <si>
    <r>
      <t>Subtotal</t>
    </r>
    <r>
      <rPr>
        <vertAlign val="superscript"/>
        <sz val="11"/>
        <color theme="1"/>
        <rFont val="Calibri"/>
        <family val="2"/>
        <scheme val="minor"/>
      </rPr>
      <t>2</t>
    </r>
  </si>
  <si>
    <r>
      <t>2018</t>
    </r>
    <r>
      <rPr>
        <vertAlign val="superscript"/>
        <sz val="11"/>
        <color theme="1"/>
        <rFont val="Calibri"/>
        <family val="2"/>
        <scheme val="minor"/>
      </rPr>
      <t>1</t>
    </r>
  </si>
  <si>
    <r>
      <rPr>
        <b/>
        <vertAlign val="superscript"/>
        <sz val="11"/>
        <color theme="1"/>
        <rFont val="Calibri"/>
        <family val="2"/>
        <scheme val="minor"/>
      </rPr>
      <t>2</t>
    </r>
    <r>
      <rPr>
        <b/>
        <sz val="11"/>
        <color theme="1"/>
        <rFont val="Calibri"/>
        <family val="2"/>
        <scheme val="minor"/>
      </rPr>
      <t xml:space="preserve"> Subtotal equals the denominator by which portfolio 3P bid % will be measured</t>
    </r>
  </si>
  <si>
    <r>
      <rPr>
        <b/>
        <vertAlign val="superscript"/>
        <sz val="11"/>
        <color theme="1"/>
        <rFont val="Calibri"/>
        <family val="2"/>
        <scheme val="minor"/>
      </rPr>
      <t>1</t>
    </r>
    <r>
      <rPr>
        <b/>
        <sz val="11"/>
        <color theme="1"/>
        <rFont val="Calibri"/>
        <family val="2"/>
        <scheme val="minor"/>
      </rPr>
      <t xml:space="preserve"> "Reset" 2018 budget at or below 2018 annual budget approved in Business plan Decision. "True-up" years 2019-2025.</t>
    </r>
  </si>
  <si>
    <t xml:space="preserve">Total Authorized Portfolio PY Budget Cap </t>
  </si>
  <si>
    <r>
      <t>IOU Authorized PY Budget Cap</t>
    </r>
    <r>
      <rPr>
        <b/>
        <vertAlign val="superscript"/>
        <sz val="11"/>
        <color theme="1"/>
        <rFont val="Calibri"/>
        <family val="2"/>
        <scheme val="minor"/>
      </rPr>
      <t>4</t>
    </r>
  </si>
  <si>
    <r>
      <t>IOU Portfolio PY Budget Request</t>
    </r>
    <r>
      <rPr>
        <b/>
        <vertAlign val="superscript"/>
        <sz val="11"/>
        <color theme="1"/>
        <rFont val="Calibri"/>
        <family val="2"/>
        <scheme val="minor"/>
      </rPr>
      <t>4</t>
    </r>
  </si>
  <si>
    <t>IOU Subtotal</t>
  </si>
  <si>
    <t xml:space="preserve">IOU EM&amp;V </t>
  </si>
  <si>
    <t>IOU Forecast PY TRC</t>
  </si>
  <si>
    <t xml:space="preserve">IOU Forecast PY PAC </t>
  </si>
  <si>
    <r>
      <rPr>
        <b/>
        <vertAlign val="superscript"/>
        <sz val="11"/>
        <color theme="1"/>
        <rFont val="Calibri"/>
        <family val="2"/>
        <scheme val="minor"/>
      </rPr>
      <t>4</t>
    </r>
    <r>
      <rPr>
        <b/>
        <sz val="11"/>
        <color theme="1"/>
        <rFont val="Calibri"/>
        <family val="2"/>
        <scheme val="minor"/>
      </rPr>
      <t xml:space="preserve"> Add a separate row for each REN or CCA</t>
    </r>
  </si>
  <si>
    <r>
      <t>IOU PY Spending Budget Request</t>
    </r>
    <r>
      <rPr>
        <b/>
        <vertAlign val="superscript"/>
        <sz val="11"/>
        <rFont val="Calibri"/>
        <family val="2"/>
        <scheme val="minor"/>
      </rPr>
      <t>1</t>
    </r>
  </si>
  <si>
    <r>
      <t>(LESS) IOU Uncommitted and Unspent Carryover  Balance</t>
    </r>
    <r>
      <rPr>
        <b/>
        <vertAlign val="superscript"/>
        <sz val="11"/>
        <rFont val="Calibri"/>
        <family val="2"/>
        <scheme val="minor"/>
      </rPr>
      <t>2</t>
    </r>
  </si>
  <si>
    <r>
      <t>CCA PY Budget Recovery Request  (excl. CCA Uncommitted/Unspent Carryover)</t>
    </r>
    <r>
      <rPr>
        <b/>
        <vertAlign val="superscript"/>
        <sz val="11"/>
        <rFont val="Calibri"/>
        <family val="2"/>
        <scheme val="minor"/>
      </rPr>
      <t>4</t>
    </r>
  </si>
  <si>
    <r>
      <t>REN  PY Budget Recovery Request  (excl. REN Uncommitted/Unspent Carryover)</t>
    </r>
    <r>
      <rPr>
        <b/>
        <vertAlign val="superscript"/>
        <sz val="11"/>
        <rFont val="Calibri"/>
        <family val="2"/>
        <scheme val="minor"/>
      </rPr>
      <t>4</t>
    </r>
  </si>
  <si>
    <r>
      <rPr>
        <b/>
        <sz val="14"/>
        <rFont val="Calibri"/>
        <family val="2"/>
        <scheme val="minor"/>
      </rPr>
      <t>Total</t>
    </r>
    <r>
      <rPr>
        <b/>
        <sz val="11"/>
        <rFont val="Calibri"/>
        <family val="2"/>
        <scheme val="minor"/>
      </rPr>
      <t xml:space="preserve"> PA (IOU+CCAs+RENs ) PY Recovery Budget</t>
    </r>
    <r>
      <rPr>
        <b/>
        <vertAlign val="superscript"/>
        <sz val="11"/>
        <rFont val="Calibri"/>
        <family val="2"/>
        <scheme val="minor"/>
      </rPr>
      <t>5</t>
    </r>
  </si>
  <si>
    <t>IOU Authorized PY Budget Cap (D.18-05-041)</t>
  </si>
  <si>
    <t>Authorized PY Budget Cap (D.18-05-041)</t>
  </si>
  <si>
    <t xml:space="preserve">Forecast  PY TRC </t>
  </si>
  <si>
    <t xml:space="preserve">Forecast PY PAC </t>
  </si>
  <si>
    <r>
      <t>IOU PY Budget Recovery Request</t>
    </r>
    <r>
      <rPr>
        <b/>
        <vertAlign val="superscript"/>
        <sz val="11"/>
        <rFont val="Calibri"/>
        <family val="2"/>
        <scheme val="minor"/>
      </rPr>
      <t>3</t>
    </r>
  </si>
  <si>
    <r>
      <rPr>
        <b/>
        <vertAlign val="superscript"/>
        <sz val="11"/>
        <color theme="1"/>
        <rFont val="Calibri"/>
        <family val="2"/>
        <scheme val="minor"/>
      </rPr>
      <t xml:space="preserve">3 </t>
    </r>
    <r>
      <rPr>
        <b/>
        <sz val="11"/>
        <color theme="1"/>
        <rFont val="Calibri"/>
        <family val="2"/>
        <scheme val="minor"/>
      </rPr>
      <t>The amount of funds to be collected (budget recovery) for the Program Year - Line 19 less line 20</t>
    </r>
  </si>
  <si>
    <r>
      <rPr>
        <b/>
        <vertAlign val="superscript"/>
        <sz val="11"/>
        <color theme="1"/>
        <rFont val="Calibri"/>
        <family val="2"/>
        <scheme val="minor"/>
      </rPr>
      <t xml:space="preserve">5 </t>
    </r>
    <r>
      <rPr>
        <b/>
        <sz val="11"/>
        <color theme="1"/>
        <rFont val="Calibri"/>
        <family val="2"/>
        <scheme val="minor"/>
      </rPr>
      <t>Line 25 is a mix of budget spending and budget recovery for all PAs in the IOU service area</t>
    </r>
  </si>
  <si>
    <t>Total Authorized Portfolio PY Budget Cap</t>
  </si>
  <si>
    <t>For reference only</t>
  </si>
  <si>
    <t>REN EM&amp;V PY Budget</t>
  </si>
  <si>
    <t>CCA EM&amp;V PY Budget</t>
  </si>
  <si>
    <t>EM&amp;V PY PA Budget total</t>
  </si>
  <si>
    <r>
      <rPr>
        <b/>
        <vertAlign val="superscript"/>
        <sz val="11"/>
        <color theme="1"/>
        <rFont val="Calibri"/>
        <family val="2"/>
        <scheme val="minor"/>
      </rPr>
      <t xml:space="preserve">1 </t>
    </r>
    <r>
      <rPr>
        <b/>
        <sz val="11"/>
        <color theme="1"/>
        <rFont val="Calibri"/>
        <family val="2"/>
        <scheme val="minor"/>
      </rPr>
      <t>This is amount by which Statewide 25% requirement will be measured, and what the IOU intends to spend in the PY, including carryovers.</t>
    </r>
  </si>
  <si>
    <r>
      <rPr>
        <b/>
        <vertAlign val="superscript"/>
        <sz val="11"/>
        <color theme="1"/>
        <rFont val="Calibri"/>
        <family val="2"/>
        <scheme val="minor"/>
      </rPr>
      <t xml:space="preserve">3  </t>
    </r>
    <r>
      <rPr>
        <b/>
        <sz val="11"/>
        <color theme="1"/>
        <rFont val="Calibri"/>
        <family val="2"/>
        <scheme val="minor"/>
      </rPr>
      <t>Sum of all PA budgets in IOU Service Area</t>
    </r>
  </si>
  <si>
    <r>
      <rPr>
        <b/>
        <vertAlign val="superscript"/>
        <sz val="11"/>
        <color theme="1"/>
        <rFont val="Calibri"/>
        <family val="2"/>
        <scheme val="minor"/>
      </rPr>
      <t>4</t>
    </r>
    <r>
      <rPr>
        <b/>
        <sz val="11"/>
        <color theme="1"/>
        <rFont val="Calibri"/>
        <family val="2"/>
        <scheme val="minor"/>
      </rPr>
      <t xml:space="preserve"> IOU only Subtotal (Line 14) + IOU EM&amp;V (Line 15)</t>
    </r>
  </si>
  <si>
    <t>Total Forecast Portfolio Savings (w/out C&amp;S)</t>
  </si>
  <si>
    <t>ESA Savings</t>
  </si>
  <si>
    <t>IOU Total Program Savings (w/out C&amp;S)</t>
  </si>
  <si>
    <t>CPUC Program Savings Goal</t>
  </si>
  <si>
    <t>Forecast savings as % of CPUC Program Savings Goal</t>
  </si>
  <si>
    <t>Forecast Portfolio PY TRC (through 2022)</t>
  </si>
  <si>
    <t>Forecast Portfolio PY PAC (through 2022)</t>
  </si>
  <si>
    <t>1.25+</t>
  </si>
  <si>
    <t>PA Unspent Committed funds (from all prior PY through December 31, 2018)</t>
  </si>
  <si>
    <r>
      <t xml:space="preserve">2 </t>
    </r>
    <r>
      <rPr>
        <b/>
        <sz val="11"/>
        <color theme="1"/>
        <rFont val="Calibri"/>
        <family val="2"/>
        <scheme val="minor"/>
      </rPr>
      <t>The balance of all unspent and uncommitted must reflect the total unspent uncommitted for all prior program years up to and through December 31, 2018.  In subsequent ABAL filings, beginning September 2019, PAs are expected to apply any unspent uncommitted funds carried over from the prior program year, to avoid the accrual of multiple years of unspent uncommitted funds.  Because each ABAL is filed in Q3, this unspent uncommitted amount will be an estimate for the year in which the ABAL is filed. In the case that the total unspent uncommitted funds to apply is greater than the IOU PY Spending Budget Request, and the Budget Recovery Request calculated is negative, you may reset the Budget Recovery Request to “$0” overriding the spreadsheet formula, and note the amount of unspent uncommitted funds that will continue to carry forward to be applied in PY 2020.</t>
    </r>
  </si>
  <si>
    <t>SoCalREN Unspent Committed funds (from all prior PY through December 31, 2018)</t>
  </si>
  <si>
    <r>
      <t>EM&amp;V</t>
    </r>
    <r>
      <rPr>
        <b/>
        <vertAlign val="superscript"/>
        <sz val="11"/>
        <color theme="1"/>
        <rFont val="Calibri"/>
        <family val="2"/>
        <scheme val="minor"/>
      </rPr>
      <t>1</t>
    </r>
  </si>
  <si>
    <t>SoCalREN FORECAST ENERGY SAVINGS (Net)</t>
  </si>
  <si>
    <t>Total Portfolio Program Year SoCalREN Budget</t>
  </si>
  <si>
    <t>Forecast kW</t>
  </si>
  <si>
    <t>Forecast kWh</t>
  </si>
  <si>
    <t>Forecast therms (MM)</t>
  </si>
  <si>
    <t>Forecast Savings as a % of PY 2019 ABAL Adopted Submission</t>
  </si>
  <si>
    <r>
      <t>SoCalREN EM&amp;V</t>
    </r>
    <r>
      <rPr>
        <b/>
        <vertAlign val="superscript"/>
        <sz val="11"/>
        <color theme="1"/>
        <rFont val="Calibri"/>
        <family val="2"/>
        <scheme val="minor"/>
      </rPr>
      <t>2</t>
    </r>
  </si>
  <si>
    <r>
      <rPr>
        <b/>
        <vertAlign val="superscript"/>
        <sz val="11"/>
        <color theme="1"/>
        <rFont val="Calibri"/>
        <family val="2"/>
        <scheme val="minor"/>
      </rPr>
      <t>3</t>
    </r>
    <r>
      <rPr>
        <b/>
        <sz val="11"/>
        <color theme="1"/>
        <rFont val="Calibri"/>
        <family val="2"/>
        <scheme val="minor"/>
      </rPr>
      <t xml:space="preserve"> Total proposed program year budget spending, including uncommitted unspent carryover</t>
    </r>
  </si>
  <si>
    <r>
      <t>Total SoCalEN PY Spending Budget</t>
    </r>
    <r>
      <rPr>
        <b/>
        <vertAlign val="superscript"/>
        <sz val="11"/>
        <rFont val="Calibri"/>
        <family val="2"/>
        <scheme val="minor"/>
      </rPr>
      <t>3</t>
    </r>
  </si>
  <si>
    <r>
      <t>Uncommitted and Unspent Carryover balance</t>
    </r>
    <r>
      <rPr>
        <b/>
        <vertAlign val="superscript"/>
        <sz val="11"/>
        <rFont val="Calibri"/>
        <family val="2"/>
        <scheme val="minor"/>
      </rPr>
      <t>4</t>
    </r>
  </si>
  <si>
    <r>
      <t>Total SoCalREN PY Budget Recovery Request</t>
    </r>
    <r>
      <rPr>
        <b/>
        <vertAlign val="superscript"/>
        <sz val="11"/>
        <rFont val="Calibri"/>
        <family val="2"/>
        <scheme val="minor"/>
      </rPr>
      <t>5</t>
    </r>
  </si>
  <si>
    <r>
      <rPr>
        <b/>
        <vertAlign val="superscript"/>
        <sz val="11"/>
        <color theme="1"/>
        <rFont val="Calibri"/>
        <family val="2"/>
        <scheme val="minor"/>
      </rPr>
      <t xml:space="preserve">5 </t>
    </r>
    <r>
      <rPr>
        <b/>
        <sz val="11"/>
        <color theme="1"/>
        <rFont val="Calibri"/>
        <family val="2"/>
        <scheme val="minor"/>
      </rPr>
      <t>Amount of funds to be collected for the Program Year - Line 18 less Line 19</t>
    </r>
  </si>
  <si>
    <t>Footnotes:</t>
  </si>
  <si>
    <r>
      <rPr>
        <b/>
        <vertAlign val="superscript"/>
        <sz val="11"/>
        <color theme="1"/>
        <rFont val="Calibri"/>
        <family val="2"/>
        <scheme val="minor"/>
      </rPr>
      <t xml:space="preserve">2 </t>
    </r>
    <r>
      <rPr>
        <b/>
        <sz val="11"/>
        <color theme="1"/>
        <rFont val="Calibri"/>
        <family val="2"/>
        <scheme val="minor"/>
      </rPr>
      <t xml:space="preserve">Per D.16-08-019, the SoCalREN 2020 EM&amp;V budget is based on the proportion of IOU allocated EM&amp;V funds. </t>
    </r>
  </si>
  <si>
    <r>
      <rPr>
        <b/>
        <vertAlign val="superscript"/>
        <sz val="11"/>
        <color theme="1"/>
        <rFont val="Calibri"/>
        <family val="2"/>
        <scheme val="minor"/>
      </rPr>
      <t xml:space="preserve">1 </t>
    </r>
    <r>
      <rPr>
        <b/>
        <sz val="11"/>
        <color theme="1"/>
        <rFont val="Calibri"/>
        <family val="2"/>
        <scheme val="minor"/>
      </rPr>
      <t>Per D. 19-08-034, p.28.</t>
    </r>
  </si>
  <si>
    <r>
      <rPr>
        <b/>
        <vertAlign val="superscript"/>
        <sz val="11"/>
        <color theme="1"/>
        <rFont val="Calibri"/>
        <family val="2"/>
        <scheme val="minor"/>
      </rPr>
      <t xml:space="preserve">2 </t>
    </r>
    <r>
      <rPr>
        <b/>
        <sz val="11"/>
        <color theme="1"/>
        <rFont val="Calibri"/>
        <family val="2"/>
        <scheme val="minor"/>
      </rPr>
      <t xml:space="preserve">Per D.16-08-019, the SoCalREN 2020 EM&amp;V budget is based on the proportion of IOU allocated EM&amp;V funds which differ year by year. EM&amp;V Budgets provided for 2020-2025 remain constant and will be updated annually for each ABAL filing based on updated IOU EM&amp;V allocated budgets. </t>
    </r>
  </si>
  <si>
    <t>1 Per D. 19-08-034, p. 28.</t>
  </si>
  <si>
    <r>
      <t>SoCalREN PY 2019 ABAL 2020 Savings Goal Adopted Submission</t>
    </r>
    <r>
      <rPr>
        <i/>
        <vertAlign val="superscript"/>
        <sz val="11"/>
        <color theme="1"/>
        <rFont val="Calibri"/>
        <family val="2"/>
        <scheme val="minor"/>
      </rPr>
      <t>1</t>
    </r>
  </si>
  <si>
    <r>
      <t>SoCalREN PY 2019 ABAL Savings Goals Adopted Submission</t>
    </r>
    <r>
      <rPr>
        <i/>
        <vertAlign val="superscript"/>
        <sz val="11"/>
        <color theme="1"/>
        <rFont val="Calibri"/>
        <family val="2"/>
        <scheme val="minor"/>
      </rPr>
      <t>1</t>
    </r>
  </si>
  <si>
    <t>-</t>
  </si>
  <si>
    <r>
      <rPr>
        <b/>
        <vertAlign val="superscript"/>
        <sz val="11"/>
        <color theme="1"/>
        <rFont val="Calibri"/>
        <family val="2"/>
        <scheme val="minor"/>
      </rPr>
      <t xml:space="preserve">4  </t>
    </r>
    <r>
      <rPr>
        <b/>
        <sz val="11"/>
        <color theme="1"/>
        <rFont val="Calibri"/>
        <family val="2"/>
        <scheme val="minor"/>
      </rPr>
      <t>The balance of all unspent and uncommitted must reflect the total unspent uncommitted for all prior program years up to and through December 31, 2019.  In subsequent ABAL filings, beginning September 2019, PAs are expected to apply any unspent uncommitted funds carried over from the prior program year, to avoid the accrual of multiple years of unspent uncommitted funds.  Because each ABAL is filed in Q3, this unspent uncommitted amount will be an estimate for the year in which the ABAL is filed. In the case that the total unspent uncommitted funds to apply is greater than the IOU PY Spending Budget Request, and the Budget Recovery Request calculated is negative, you may reset the Budget Recovery Request to “$0” overriding the spreadsheet formula, and note the amount of unspent uncommitted funds that will continue to carry forward to be applied in PY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</si>
</sst>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25" x14ac:knownFonts="1">
    <font>
      <sz val="11"/>
      <color theme="1"/>
      <name val="Calibri"/>
      <family val="2"/>
      <scheme val="minor"/>
    </font>
    <font>
      <sz val="12"/>
      <color theme="1"/>
      <name val="Calibri"/>
      <family val="2"/>
      <charset val="204"/>
      <scheme val="minor"/>
    </font>
    <font>
      <sz val="12"/>
      <color theme="1"/>
      <name val="Calibri"/>
      <family val="2"/>
      <charset val="204"/>
      <scheme val="minor"/>
    </font>
    <font>
      <b/>
      <sz val="11"/>
      <color theme="1"/>
      <name val="Calibri"/>
      <family val="2"/>
      <scheme val="minor"/>
    </font>
    <font>
      <b/>
      <sz val="12"/>
      <color theme="1"/>
      <name val="Calibri"/>
      <family val="2"/>
      <charset val="204"/>
      <scheme val="minor"/>
    </font>
    <font>
      <u/>
      <sz val="11"/>
      <color theme="10"/>
      <name val="Calibri"/>
      <family val="2"/>
      <scheme val="minor"/>
    </font>
    <font>
      <u/>
      <sz val="11"/>
      <color theme="11"/>
      <name val="Calibri"/>
      <family val="2"/>
      <scheme val="minor"/>
    </font>
    <font>
      <sz val="11"/>
      <color rgb="FF000000"/>
      <name val="Calibri"/>
      <family val="2"/>
      <scheme val="minor"/>
    </font>
    <font>
      <u/>
      <sz val="11"/>
      <color theme="1"/>
      <name val="Calibri"/>
      <family val="2"/>
      <scheme val="minor"/>
    </font>
    <font>
      <b/>
      <sz val="11"/>
      <name val="Calibri"/>
      <family val="2"/>
      <scheme val="minor"/>
    </font>
    <font>
      <b/>
      <vertAlign val="superscript"/>
      <sz val="11"/>
      <color theme="1"/>
      <name val="Calibri"/>
      <family val="2"/>
      <scheme val="minor"/>
    </font>
    <font>
      <sz val="11"/>
      <color rgb="FF00B050"/>
      <name val="Calibri"/>
      <family val="2"/>
      <scheme val="minor"/>
    </font>
    <font>
      <sz val="11"/>
      <color theme="1"/>
      <name val="Calibri"/>
      <family val="2"/>
      <scheme val="minor"/>
    </font>
    <font>
      <vertAlign val="superscript"/>
      <sz val="11"/>
      <color theme="1"/>
      <name val="Calibri"/>
      <family val="2"/>
      <scheme val="minor"/>
    </font>
    <font>
      <b/>
      <vertAlign val="superscript"/>
      <sz val="11"/>
      <name val="Calibri"/>
      <family val="2"/>
      <scheme val="minor"/>
    </font>
    <font>
      <b/>
      <sz val="14"/>
      <name val="Calibri"/>
      <family val="2"/>
      <scheme val="minor"/>
    </font>
    <font>
      <sz val="8"/>
      <name val="Calibri"/>
      <family val="2"/>
      <scheme val="minor"/>
    </font>
    <font>
      <sz val="12"/>
      <color theme="1"/>
      <name val="Calibri"/>
      <family val="2"/>
      <scheme val="minor"/>
    </font>
    <font>
      <sz val="10"/>
      <name val="Times New Roman"/>
      <family val="1"/>
    </font>
    <font>
      <sz val="11"/>
      <name val="Calibri"/>
      <family val="2"/>
      <scheme val="minor"/>
    </font>
    <font>
      <i/>
      <sz val="11"/>
      <color theme="1"/>
      <name val="Calibri"/>
      <family val="2"/>
      <scheme val="minor"/>
    </font>
    <font>
      <b/>
      <i/>
      <sz val="11"/>
      <color theme="1"/>
      <name val="Calibri"/>
      <family val="2"/>
      <scheme val="minor"/>
    </font>
    <font>
      <i/>
      <vertAlign val="superscript"/>
      <sz val="11"/>
      <color theme="1"/>
      <name val="Calibri"/>
      <family val="2"/>
      <scheme val="minor"/>
    </font>
    <font>
      <i/>
      <sz val="11"/>
      <name val="Calibri"/>
      <family val="2"/>
      <scheme val="minor"/>
    </font>
    <font>
      <b/>
      <i/>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2">
    <border>
      <left/>
      <right/>
      <top/>
      <bottom/>
      <diagonal/>
    </border>
    <border>
      <left/>
      <right/>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bottom style="thick">
        <color auto="1"/>
      </bottom>
      <diagonal/>
    </border>
    <border>
      <left style="thick">
        <color auto="1"/>
      </left>
      <right/>
      <top/>
      <bottom/>
      <diagonal/>
    </border>
    <border>
      <left style="thick">
        <color auto="1"/>
      </left>
      <right style="thick">
        <color auto="1"/>
      </right>
      <top/>
      <bottom/>
      <diagonal/>
    </border>
    <border>
      <left style="thick">
        <color auto="1"/>
      </left>
      <right style="thick">
        <color auto="1"/>
      </right>
      <top style="thick">
        <color auto="1"/>
      </top>
      <bottom/>
      <diagonal/>
    </border>
    <border>
      <left/>
      <right style="thick">
        <color auto="1"/>
      </right>
      <top style="thick">
        <color auto="1"/>
      </top>
      <bottom style="thick">
        <color auto="1"/>
      </bottom>
      <diagonal/>
    </border>
    <border>
      <left/>
      <right style="thick">
        <color auto="1"/>
      </right>
      <top/>
      <bottom style="thick">
        <color auto="1"/>
      </bottom>
      <diagonal/>
    </border>
    <border>
      <left/>
      <right style="thick">
        <color auto="1"/>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right style="thick">
        <color auto="1"/>
      </right>
      <top style="thick">
        <color auto="1"/>
      </top>
      <bottom style="thin">
        <color auto="1"/>
      </bottom>
      <diagonal/>
    </border>
    <border>
      <left/>
      <right/>
      <top/>
      <bottom style="thin">
        <color auto="1"/>
      </bottom>
      <diagonal/>
    </border>
    <border>
      <left/>
      <right/>
      <top style="thick">
        <color auto="1"/>
      </top>
      <bottom style="thin">
        <color auto="1"/>
      </bottom>
      <diagonal/>
    </border>
    <border>
      <left/>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right style="thick">
        <color auto="1"/>
      </right>
      <top/>
      <bottom style="thin">
        <color auto="1"/>
      </bottom>
      <diagonal/>
    </border>
    <border>
      <left/>
      <right style="thick">
        <color auto="1"/>
      </right>
      <top style="thick">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diagonal/>
    </border>
    <border>
      <left/>
      <right/>
      <top/>
      <bottom style="medium">
        <color indexed="64"/>
      </bottom>
      <diagonal/>
    </border>
  </borders>
  <cellStyleXfs count="6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1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9" fontId="1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92">
    <xf numFmtId="0" fontId="0" fillId="0" borderId="0" xfId="0"/>
    <xf numFmtId="0" fontId="0" fillId="0" borderId="0" xfId="0" applyAlignment="1">
      <alignment horizontal="left"/>
    </xf>
    <xf numFmtId="0" fontId="0" fillId="0" borderId="1" xfId="0" applyBorder="1"/>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right"/>
    </xf>
    <xf numFmtId="0" fontId="0" fillId="0" borderId="2" xfId="0" applyBorder="1"/>
    <xf numFmtId="0" fontId="0" fillId="0" borderId="3" xfId="0" applyBorder="1"/>
    <xf numFmtId="0" fontId="3" fillId="0" borderId="1" xfId="0" applyFont="1" applyFill="1" applyBorder="1" applyAlignment="1">
      <alignment horizontal="left"/>
    </xf>
    <xf numFmtId="0" fontId="0" fillId="0" borderId="1" xfId="0" applyBorder="1" applyAlignment="1">
      <alignment horizontal="center"/>
    </xf>
    <xf numFmtId="0" fontId="0" fillId="0" borderId="0" xfId="0" applyBorder="1"/>
    <xf numFmtId="0" fontId="3" fillId="0" borderId="1" xfId="0" applyFont="1" applyBorder="1"/>
    <xf numFmtId="0" fontId="0" fillId="0" borderId="2" xfId="0" applyFill="1" applyBorder="1" applyAlignment="1">
      <alignment horizontal="left"/>
    </xf>
    <xf numFmtId="0" fontId="0" fillId="0" borderId="8" xfId="0" applyBorder="1"/>
    <xf numFmtId="0" fontId="3" fillId="0" borderId="0" xfId="0" applyFont="1" applyBorder="1" applyAlignment="1">
      <alignment horizontal="left"/>
    </xf>
    <xf numFmtId="0" fontId="0" fillId="0" borderId="9" xfId="0" applyBorder="1"/>
    <xf numFmtId="0" fontId="3" fillId="0" borderId="2" xfId="0" applyFont="1" applyBorder="1" applyAlignment="1">
      <alignment horizontal="left"/>
    </xf>
    <xf numFmtId="0" fontId="3" fillId="0" borderId="0" xfId="0" applyFont="1"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0" xfId="0" applyAlignment="1">
      <alignment horizontal="right"/>
    </xf>
    <xf numFmtId="0" fontId="0" fillId="0" borderId="0" xfId="0" applyAlignment="1">
      <alignment horizontal="center" vertical="top" wrapText="1"/>
    </xf>
    <xf numFmtId="0" fontId="0" fillId="0" borderId="1" xfId="0" applyBorder="1" applyAlignment="1">
      <alignment horizontal="center" wrapText="1"/>
    </xf>
    <xf numFmtId="0" fontId="7" fillId="0" borderId="1" xfId="0" applyFont="1" applyBorder="1" applyAlignment="1">
      <alignment horizontal="center" wrapText="1"/>
    </xf>
    <xf numFmtId="0" fontId="3" fillId="0" borderId="0" xfId="0" applyFont="1"/>
    <xf numFmtId="0" fontId="3" fillId="0" borderId="8" xfId="0" applyFont="1" applyBorder="1"/>
    <xf numFmtId="0" fontId="3" fillId="0" borderId="0" xfId="0" applyFont="1" applyAlignment="1">
      <alignment horizontal="right"/>
    </xf>
    <xf numFmtId="164" fontId="0" fillId="0" borderId="0" xfId="0" applyNumberFormat="1"/>
    <xf numFmtId="0" fontId="4" fillId="0" borderId="0" xfId="0" applyFont="1" applyAlignment="1">
      <alignment horizontal="center"/>
    </xf>
    <xf numFmtId="0" fontId="2" fillId="0" borderId="0" xfId="0" applyFont="1" applyAlignment="1">
      <alignment horizontal="center"/>
    </xf>
    <xf numFmtId="0" fontId="3" fillId="0" borderId="2" xfId="0" applyFont="1" applyFill="1" applyBorder="1" applyAlignment="1">
      <alignment horizontal="left"/>
    </xf>
    <xf numFmtId="0" fontId="0" fillId="0" borderId="1" xfId="0" applyBorder="1" applyAlignment="1"/>
    <xf numFmtId="6" fontId="0" fillId="0" borderId="0" xfId="0" applyNumberFormat="1"/>
    <xf numFmtId="164" fontId="0" fillId="0" borderId="8" xfId="0" applyNumberFormat="1" applyBorder="1"/>
    <xf numFmtId="164" fontId="0" fillId="0" borderId="10" xfId="0" applyNumberFormat="1" applyBorder="1"/>
    <xf numFmtId="164" fontId="0" fillId="0" borderId="2" xfId="0" applyNumberFormat="1" applyBorder="1"/>
    <xf numFmtId="164" fontId="0" fillId="0" borderId="8" xfId="0" applyNumberFormat="1" applyBorder="1" applyAlignment="1">
      <alignment horizontal="right"/>
    </xf>
    <xf numFmtId="164" fontId="8" fillId="0" borderId="2" xfId="0" applyNumberFormat="1" applyFont="1" applyBorder="1" applyAlignment="1">
      <alignment horizontal="right"/>
    </xf>
    <xf numFmtId="0" fontId="0" fillId="0" borderId="0" xfId="0" applyFill="1" applyBorder="1"/>
    <xf numFmtId="0" fontId="0" fillId="0" borderId="1" xfId="0" applyBorder="1" applyAlignment="1">
      <alignment horizontal="right" wrapText="1"/>
    </xf>
    <xf numFmtId="0" fontId="0" fillId="0" borderId="6" xfId="0" applyBorder="1" applyAlignment="1">
      <alignment horizontal="right"/>
    </xf>
    <xf numFmtId="0" fontId="0" fillId="0" borderId="5" xfId="0" applyFill="1" applyBorder="1" applyAlignment="1">
      <alignment horizontal="right" vertical="center" wrapText="1"/>
    </xf>
    <xf numFmtId="0" fontId="0" fillId="0" borderId="0" xfId="0" applyFill="1" applyBorder="1" applyAlignment="1">
      <alignment horizontal="right"/>
    </xf>
    <xf numFmtId="0" fontId="3" fillId="0" borderId="0" xfId="0" applyFont="1" applyBorder="1" applyAlignment="1">
      <alignment horizontal="center" vertical="top" wrapText="1"/>
    </xf>
    <xf numFmtId="0" fontId="0" fillId="0" borderId="2" xfId="0" applyNumberFormat="1" applyBorder="1"/>
    <xf numFmtId="9" fontId="0" fillId="0" borderId="2" xfId="0" applyNumberFormat="1" applyBorder="1"/>
    <xf numFmtId="0" fontId="0" fillId="0" borderId="0" xfId="0" applyFill="1"/>
    <xf numFmtId="0" fontId="0" fillId="0" borderId="0" xfId="0" applyFill="1" applyBorder="1" applyAlignment="1">
      <alignment horizontal="right" vertical="center" wrapText="1"/>
    </xf>
    <xf numFmtId="0" fontId="0" fillId="0" borderId="8" xfId="0" applyNumberFormat="1" applyBorder="1"/>
    <xf numFmtId="164" fontId="0" fillId="0" borderId="2" xfId="0" applyNumberFormat="1" applyFont="1" applyBorder="1" applyAlignment="1">
      <alignment horizontal="right"/>
    </xf>
    <xf numFmtId="0" fontId="1" fillId="0" borderId="0" xfId="0" applyFont="1"/>
    <xf numFmtId="0" fontId="0" fillId="0" borderId="2" xfId="0" applyBorder="1" applyAlignment="1"/>
    <xf numFmtId="0" fontId="3" fillId="0" borderId="2" xfId="0" applyFont="1" applyFill="1" applyBorder="1" applyAlignment="1">
      <alignment horizontal="left"/>
    </xf>
    <xf numFmtId="9" fontId="0" fillId="0" borderId="5" xfId="0" applyNumberFormat="1" applyBorder="1" applyAlignment="1">
      <alignment horizontal="right"/>
    </xf>
    <xf numFmtId="9" fontId="0" fillId="0" borderId="0" xfId="0" applyNumberFormat="1" applyBorder="1" applyAlignment="1">
      <alignment horizontal="right"/>
    </xf>
    <xf numFmtId="0" fontId="9" fillId="0" borderId="2" xfId="0" applyFont="1" applyBorder="1" applyAlignment="1">
      <alignment horizontal="left"/>
    </xf>
    <xf numFmtId="0" fontId="0" fillId="0" borderId="12" xfId="0" applyBorder="1"/>
    <xf numFmtId="0" fontId="11" fillId="0" borderId="0" xfId="0" applyFont="1"/>
    <xf numFmtId="0" fontId="3" fillId="0" borderId="2" xfId="0" applyFont="1" applyFill="1" applyBorder="1" applyAlignment="1">
      <alignment horizontal="left"/>
    </xf>
    <xf numFmtId="164" fontId="0" fillId="0" borderId="14" xfId="0" applyNumberFormat="1" applyBorder="1"/>
    <xf numFmtId="0" fontId="0" fillId="0" borderId="15" xfId="0" applyBorder="1" applyAlignment="1">
      <alignment horizontal="left"/>
    </xf>
    <xf numFmtId="6" fontId="0" fillId="0" borderId="15" xfId="0" applyNumberFormat="1" applyBorder="1"/>
    <xf numFmtId="0" fontId="0" fillId="0" borderId="18" xfId="0" applyBorder="1" applyAlignment="1">
      <alignment horizontal="right"/>
    </xf>
    <xf numFmtId="0" fontId="0" fillId="0" borderId="16" xfId="0" applyBorder="1" applyAlignment="1">
      <alignment horizontal="left"/>
    </xf>
    <xf numFmtId="6" fontId="0" fillId="0" borderId="16" xfId="0" applyNumberFormat="1" applyBorder="1"/>
    <xf numFmtId="0" fontId="0" fillId="0" borderId="19" xfId="0" applyBorder="1" applyAlignment="1">
      <alignment horizontal="right"/>
    </xf>
    <xf numFmtId="0" fontId="0" fillId="0" borderId="19" xfId="0" applyBorder="1"/>
    <xf numFmtId="0" fontId="0" fillId="0" borderId="17" xfId="0" applyBorder="1" applyAlignment="1">
      <alignment horizontal="left"/>
    </xf>
    <xf numFmtId="6" fontId="0" fillId="0" borderId="17" xfId="0" applyNumberFormat="1" applyBorder="1"/>
    <xf numFmtId="0" fontId="0" fillId="0" borderId="20" xfId="0" applyBorder="1" applyAlignment="1">
      <alignment horizontal="right"/>
    </xf>
    <xf numFmtId="0" fontId="0" fillId="0" borderId="20" xfId="0" applyBorder="1"/>
    <xf numFmtId="0" fontId="9" fillId="0" borderId="16" xfId="0" applyFont="1" applyBorder="1" applyAlignment="1">
      <alignment horizontal="left"/>
    </xf>
    <xf numFmtId="9" fontId="0" fillId="0" borderId="13" xfId="0" applyNumberFormat="1" applyBorder="1" applyAlignment="1">
      <alignment horizontal="right"/>
    </xf>
    <xf numFmtId="0" fontId="0" fillId="0" borderId="14" xfId="0" applyBorder="1" applyAlignment="1">
      <alignment horizontal="right"/>
    </xf>
    <xf numFmtId="6" fontId="0" fillId="0" borderId="8" xfId="0" applyNumberFormat="1" applyBorder="1"/>
    <xf numFmtId="44" fontId="0" fillId="0" borderId="0" xfId="53" applyFont="1"/>
    <xf numFmtId="44" fontId="0" fillId="0" borderId="3" xfId="53" applyFont="1" applyBorder="1"/>
    <xf numFmtId="44" fontId="0" fillId="0" borderId="0" xfId="53" applyFont="1" applyBorder="1"/>
    <xf numFmtId="44" fontId="0" fillId="0" borderId="1" xfId="53" applyFont="1" applyBorder="1"/>
    <xf numFmtId="44" fontId="0" fillId="0" borderId="11" xfId="53" applyFont="1" applyBorder="1"/>
    <xf numFmtId="44" fontId="0" fillId="0" borderId="2" xfId="53" applyFont="1" applyBorder="1"/>
    <xf numFmtId="44" fontId="0" fillId="0" borderId="4" xfId="53" applyFont="1" applyBorder="1"/>
    <xf numFmtId="49" fontId="0" fillId="0" borderId="1" xfId="0" applyNumberFormat="1" applyBorder="1" applyAlignment="1">
      <alignment horizontal="center"/>
    </xf>
    <xf numFmtId="164" fontId="0" fillId="0" borderId="14" xfId="0" applyNumberFormat="1" applyFill="1" applyBorder="1"/>
    <xf numFmtId="0" fontId="0" fillId="0" borderId="2" xfId="0" applyFill="1" applyBorder="1" applyAlignment="1">
      <alignment horizontal="right"/>
    </xf>
    <xf numFmtId="0" fontId="0" fillId="0" borderId="1" xfId="0" applyFill="1" applyBorder="1" applyAlignment="1">
      <alignment horizontal="right"/>
    </xf>
    <xf numFmtId="164" fontId="0" fillId="0" borderId="8" xfId="0" applyNumberFormat="1" applyFont="1" applyBorder="1" applyAlignment="1">
      <alignment horizontal="right"/>
    </xf>
    <xf numFmtId="44" fontId="0" fillId="0" borderId="12" xfId="53" applyFont="1" applyBorder="1" applyAlignment="1"/>
    <xf numFmtId="44" fontId="0" fillId="0" borderId="12" xfId="53" applyFont="1" applyBorder="1"/>
    <xf numFmtId="0" fontId="0" fillId="0" borderId="8" xfId="0" applyFill="1" applyBorder="1" applyAlignment="1"/>
    <xf numFmtId="0" fontId="0" fillId="0" borderId="1" xfId="0" applyFill="1" applyBorder="1"/>
    <xf numFmtId="0" fontId="0" fillId="0" borderId="2" xfId="0" applyFill="1" applyBorder="1"/>
    <xf numFmtId="9" fontId="0" fillId="0" borderId="2" xfId="0" applyNumberFormat="1" applyFill="1" applyBorder="1"/>
    <xf numFmtId="164" fontId="0" fillId="0" borderId="21" xfId="0" applyNumberFormat="1" applyBorder="1"/>
    <xf numFmtId="164" fontId="0" fillId="0" borderId="0" xfId="0" applyNumberFormat="1" applyBorder="1"/>
    <xf numFmtId="0" fontId="0" fillId="0" borderId="16" xfId="0" applyBorder="1"/>
    <xf numFmtId="0" fontId="9" fillId="0" borderId="2" xfId="0" applyFont="1" applyFill="1" applyBorder="1" applyAlignment="1">
      <alignment horizontal="left"/>
    </xf>
    <xf numFmtId="0" fontId="9" fillId="0" borderId="16" xfId="0" applyFont="1" applyBorder="1" applyAlignment="1">
      <alignment horizontal="right"/>
    </xf>
    <xf numFmtId="0" fontId="9" fillId="0" borderId="1" xfId="0" applyFont="1" applyBorder="1" applyAlignment="1">
      <alignment horizontal="right"/>
    </xf>
    <xf numFmtId="0" fontId="9" fillId="0" borderId="15" xfId="0" applyFont="1" applyBorder="1" applyAlignment="1">
      <alignment horizontal="left"/>
    </xf>
    <xf numFmtId="0" fontId="9" fillId="0" borderId="1" xfId="0" applyFont="1" applyFill="1" applyBorder="1" applyAlignment="1">
      <alignment horizontal="left"/>
    </xf>
    <xf numFmtId="0" fontId="3" fillId="2" borderId="1" xfId="0" applyFont="1" applyFill="1" applyBorder="1" applyAlignment="1">
      <alignment horizontal="left"/>
    </xf>
    <xf numFmtId="0" fontId="3" fillId="2" borderId="2" xfId="0" applyFont="1" applyFill="1" applyBorder="1" applyAlignment="1">
      <alignment horizontal="left"/>
    </xf>
    <xf numFmtId="0" fontId="0" fillId="0" borderId="2" xfId="0" applyBorder="1" applyAlignment="1">
      <alignment horizontal="left"/>
    </xf>
    <xf numFmtId="0" fontId="0" fillId="0" borderId="12" xfId="0" applyBorder="1" applyAlignment="1">
      <alignment horizontal="right"/>
    </xf>
    <xf numFmtId="0" fontId="0" fillId="0" borderId="2" xfId="0" applyBorder="1" applyAlignment="1">
      <alignment horizontal="right"/>
    </xf>
    <xf numFmtId="0" fontId="3" fillId="0" borderId="3" xfId="0" applyFont="1" applyBorder="1" applyAlignment="1">
      <alignment horizontal="left"/>
    </xf>
    <xf numFmtId="6" fontId="0" fillId="0" borderId="3" xfId="0" applyNumberFormat="1" applyBorder="1"/>
    <xf numFmtId="0" fontId="0" fillId="0" borderId="22" xfId="0" applyNumberFormat="1" applyBorder="1"/>
    <xf numFmtId="0" fontId="0" fillId="0" borderId="12" xfId="0" applyNumberFormat="1" applyBorder="1"/>
    <xf numFmtId="0" fontId="0" fillId="0" borderId="7" xfId="0" applyNumberFormat="1" applyBorder="1"/>
    <xf numFmtId="164" fontId="0" fillId="0" borderId="12" xfId="0" applyNumberFormat="1" applyBorder="1"/>
    <xf numFmtId="164" fontId="0" fillId="0" borderId="12" xfId="0" applyNumberFormat="1" applyFill="1" applyBorder="1"/>
    <xf numFmtId="164" fontId="0" fillId="0" borderId="13" xfId="0" applyNumberFormat="1" applyBorder="1"/>
    <xf numFmtId="0" fontId="3" fillId="2" borderId="8" xfId="0" applyFont="1" applyFill="1" applyBorder="1" applyAlignment="1">
      <alignment horizontal="left"/>
    </xf>
    <xf numFmtId="164" fontId="0" fillId="0" borderId="12" xfId="0" applyNumberFormat="1" applyBorder="1" applyAlignment="1">
      <alignment horizontal="right"/>
    </xf>
    <xf numFmtId="0" fontId="3" fillId="3" borderId="2" xfId="0" applyFont="1" applyFill="1" applyBorder="1" applyAlignment="1">
      <alignment horizontal="left"/>
    </xf>
    <xf numFmtId="0" fontId="10"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2" xfId="0" applyFont="1" applyBorder="1" applyAlignment="1">
      <alignment horizontal="left" wrapText="1"/>
    </xf>
    <xf numFmtId="164" fontId="0" fillId="0" borderId="2" xfId="0" applyNumberFormat="1" applyFill="1" applyBorder="1"/>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xf numFmtId="0" fontId="0" fillId="0" borderId="12" xfId="0" applyFont="1" applyBorder="1"/>
    <xf numFmtId="0" fontId="0" fillId="0" borderId="11" xfId="0" applyFont="1" applyBorder="1"/>
    <xf numFmtId="164" fontId="19" fillId="0" borderId="8" xfId="0" applyNumberFormat="1" applyFont="1" applyFill="1" applyBorder="1" applyAlignment="1">
      <alignment horizontal="right"/>
    </xf>
    <xf numFmtId="2" fontId="19" fillId="0" borderId="2" xfId="0" applyNumberFormat="1" applyFont="1" applyFill="1" applyBorder="1" applyAlignment="1">
      <alignment horizontal="right"/>
    </xf>
    <xf numFmtId="2" fontId="19" fillId="0" borderId="1" xfId="0" applyNumberFormat="1" applyFont="1" applyFill="1" applyBorder="1" applyAlignment="1">
      <alignment horizontal="right"/>
    </xf>
    <xf numFmtId="0" fontId="19" fillId="0" borderId="12" xfId="0" applyFont="1" applyBorder="1"/>
    <xf numFmtId="0" fontId="19" fillId="0" borderId="0" xfId="0" applyFont="1" applyBorder="1" applyAlignment="1">
      <alignment horizontal="right"/>
    </xf>
    <xf numFmtId="3" fontId="19" fillId="0" borderId="0" xfId="0" applyNumberFormat="1" applyFont="1"/>
    <xf numFmtId="3" fontId="19" fillId="0" borderId="0" xfId="0" applyNumberFormat="1" applyFont="1" applyBorder="1" applyAlignment="1">
      <alignment horizontal="right"/>
    </xf>
    <xf numFmtId="3" fontId="19" fillId="0" borderId="0" xfId="0" applyNumberFormat="1" applyFont="1" applyFill="1"/>
    <xf numFmtId="0" fontId="19" fillId="0" borderId="0" xfId="0" applyFont="1" applyFill="1" applyBorder="1" applyAlignment="1">
      <alignment horizontal="right"/>
    </xf>
    <xf numFmtId="2" fontId="19" fillId="0" borderId="12" xfId="0" applyNumberFormat="1" applyFont="1" applyBorder="1"/>
    <xf numFmtId="165" fontId="19" fillId="0" borderId="6" xfId="65" applyNumberFormat="1" applyFont="1" applyBorder="1" applyAlignment="1">
      <alignment horizontal="right"/>
    </xf>
    <xf numFmtId="165" fontId="19" fillId="0" borderId="6" xfId="65" applyNumberFormat="1" applyFont="1" applyBorder="1"/>
    <xf numFmtId="165" fontId="19" fillId="0" borderId="7" xfId="65" applyNumberFormat="1" applyFont="1" applyBorder="1"/>
    <xf numFmtId="165" fontId="19" fillId="0" borderId="2" xfId="65" applyNumberFormat="1" applyFont="1" applyBorder="1"/>
    <xf numFmtId="165" fontId="19" fillId="0" borderId="8" xfId="65" applyNumberFormat="1" applyFont="1" applyBorder="1"/>
    <xf numFmtId="6" fontId="20" fillId="0" borderId="8" xfId="0" applyNumberFormat="1" applyFont="1" applyBorder="1" applyAlignment="1">
      <alignment horizontal="right"/>
    </xf>
    <xf numFmtId="0" fontId="0" fillId="0" borderId="2" xfId="0" applyFont="1" applyBorder="1" applyAlignment="1">
      <alignment horizontal="left"/>
    </xf>
    <xf numFmtId="6" fontId="21" fillId="0" borderId="8" xfId="0" applyNumberFormat="1" applyFont="1" applyBorder="1" applyAlignment="1">
      <alignment horizontal="right"/>
    </xf>
    <xf numFmtId="165" fontId="23" fillId="0" borderId="23" xfId="65" applyNumberFormat="1" applyFont="1" applyBorder="1"/>
    <xf numFmtId="165" fontId="23" fillId="0" borderId="24" xfId="65" applyNumberFormat="1" applyFont="1" applyBorder="1"/>
    <xf numFmtId="165" fontId="23" fillId="0" borderId="25" xfId="65" applyNumberFormat="1" applyFont="1" applyBorder="1"/>
    <xf numFmtId="9" fontId="24" fillId="0" borderId="26" xfId="66" applyFont="1" applyBorder="1"/>
    <xf numFmtId="9" fontId="24" fillId="0" borderId="27" xfId="66" applyFont="1" applyBorder="1"/>
    <xf numFmtId="9" fontId="24" fillId="0" borderId="28" xfId="66" applyFont="1" applyBorder="1"/>
    <xf numFmtId="0" fontId="3" fillId="0" borderId="0" xfId="0" applyFont="1" applyBorder="1" applyAlignment="1">
      <alignment horizontal="left" wrapText="1"/>
    </xf>
    <xf numFmtId="164" fontId="0" fillId="0" borderId="0" xfId="0" applyNumberFormat="1" applyBorder="1" applyAlignment="1">
      <alignment horizontal="right"/>
    </xf>
    <xf numFmtId="164" fontId="19" fillId="0" borderId="8" xfId="0" applyNumberFormat="1" applyFont="1" applyFill="1" applyBorder="1"/>
    <xf numFmtId="166" fontId="0" fillId="0" borderId="11" xfId="53" applyNumberFormat="1" applyFont="1" applyBorder="1"/>
    <xf numFmtId="166" fontId="0" fillId="0" borderId="3" xfId="53" applyNumberFormat="1" applyFont="1" applyBorder="1"/>
    <xf numFmtId="166" fontId="0" fillId="0" borderId="8" xfId="53" applyNumberFormat="1" applyFont="1" applyBorder="1"/>
    <xf numFmtId="166" fontId="0" fillId="0" borderId="2" xfId="53" applyNumberFormat="1" applyFont="1" applyBorder="1"/>
    <xf numFmtId="166" fontId="0" fillId="0" borderId="5" xfId="53" applyNumberFormat="1" applyFont="1" applyBorder="1"/>
    <xf numFmtId="166" fontId="0" fillId="0" borderId="29" xfId="53" applyNumberFormat="1" applyFont="1" applyBorder="1"/>
    <xf numFmtId="166" fontId="0" fillId="0" borderId="30" xfId="53" applyNumberFormat="1" applyFont="1" applyBorder="1"/>
    <xf numFmtId="166" fontId="0" fillId="0" borderId="7" xfId="53" applyNumberFormat="1" applyFont="1" applyBorder="1"/>
    <xf numFmtId="166" fontId="0" fillId="0" borderId="6" xfId="53" applyNumberFormat="1" applyFont="1" applyBorder="1"/>
    <xf numFmtId="165" fontId="19" fillId="0" borderId="2" xfId="65" applyNumberFormat="1" applyFont="1" applyFill="1" applyBorder="1"/>
    <xf numFmtId="165" fontId="19" fillId="0" borderId="2" xfId="65" applyNumberFormat="1" applyFont="1" applyFill="1" applyBorder="1" applyAlignment="1">
      <alignment horizontal="right"/>
    </xf>
    <xf numFmtId="165" fontId="19" fillId="0" borderId="2" xfId="65" applyNumberFormat="1" applyFont="1" applyBorder="1" applyAlignment="1">
      <alignment horizontal="right"/>
    </xf>
    <xf numFmtId="0" fontId="19" fillId="0" borderId="2" xfId="0" quotePrefix="1" applyFont="1" applyFill="1" applyBorder="1" applyAlignment="1">
      <alignment horizontal="right"/>
    </xf>
    <xf numFmtId="0" fontId="19" fillId="0" borderId="2" xfId="0" quotePrefix="1" applyFont="1" applyFill="1" applyBorder="1" applyAlignment="1">
      <alignment horizontal="center"/>
    </xf>
    <xf numFmtId="9" fontId="19" fillId="0" borderId="2" xfId="0" quotePrefix="1" applyNumberFormat="1" applyFont="1" applyFill="1" applyBorder="1" applyAlignment="1">
      <alignment horizontal="right"/>
    </xf>
    <xf numFmtId="9" fontId="19" fillId="0" borderId="2" xfId="0" quotePrefix="1" applyNumberFormat="1" applyFont="1" applyFill="1" applyBorder="1" applyAlignment="1">
      <alignment horizontal="center"/>
    </xf>
    <xf numFmtId="9" fontId="24" fillId="0" borderId="2" xfId="66" applyFont="1" applyFill="1" applyBorder="1" applyAlignment="1">
      <alignment horizontal="right"/>
    </xf>
    <xf numFmtId="165" fontId="0" fillId="0" borderId="2" xfId="65" applyNumberFormat="1" applyFont="1" applyBorder="1" applyAlignment="1">
      <alignment horizontal="right"/>
    </xf>
    <xf numFmtId="165" fontId="19" fillId="0" borderId="0" xfId="65" applyNumberFormat="1" applyFont="1" applyFill="1"/>
    <xf numFmtId="165" fontId="19" fillId="0" borderId="0" xfId="65" applyNumberFormat="1" applyFont="1"/>
    <xf numFmtId="165" fontId="19" fillId="0" borderId="0" xfId="65" applyNumberFormat="1" applyFont="1" applyFill="1" applyBorder="1" applyAlignment="1">
      <alignment horizontal="right"/>
    </xf>
    <xf numFmtId="165" fontId="19" fillId="0" borderId="0" xfId="65" applyNumberFormat="1" applyFont="1" applyBorder="1" applyAlignment="1">
      <alignment horizontal="right"/>
    </xf>
    <xf numFmtId="165" fontId="19" fillId="0" borderId="2" xfId="65" quotePrefix="1" applyNumberFormat="1" applyFont="1" applyFill="1" applyBorder="1" applyAlignment="1">
      <alignment horizontal="center"/>
    </xf>
    <xf numFmtId="9" fontId="24" fillId="0" borderId="2" xfId="0" quotePrefix="1" applyNumberFormat="1" applyFont="1" applyFill="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right"/>
    </xf>
    <xf numFmtId="0" fontId="3" fillId="0" borderId="31" xfId="0" applyFont="1" applyBorder="1" applyAlignment="1">
      <alignment horizontal="right"/>
    </xf>
    <xf numFmtId="164" fontId="0" fillId="0" borderId="31" xfId="0" applyNumberFormat="1" applyBorder="1"/>
    <xf numFmtId="0" fontId="3" fillId="0" borderId="0" xfId="0" applyFont="1" applyFill="1" applyBorder="1" applyAlignment="1">
      <alignment horizontal="left" vertical="top"/>
    </xf>
    <xf numFmtId="0" fontId="3" fillId="0" borderId="0" xfId="0" applyFont="1" applyBorder="1" applyAlignment="1">
      <alignment horizontal="center" vertical="top" wrapText="1"/>
    </xf>
    <xf numFmtId="0" fontId="0" fillId="0" borderId="0" xfId="0" applyAlignment="1">
      <alignment horizontal="center" vertical="top" wrapText="1"/>
    </xf>
    <xf numFmtId="0" fontId="3" fillId="0" borderId="0" xfId="0" applyFont="1" applyAlignment="1">
      <alignment horizontal="center"/>
    </xf>
    <xf numFmtId="0" fontId="3" fillId="0" borderId="2" xfId="0" applyFont="1" applyFill="1" applyBorder="1" applyAlignment="1">
      <alignment horizontal="left"/>
    </xf>
    <xf numFmtId="0" fontId="0" fillId="0" borderId="8" xfId="0" applyFill="1" applyBorder="1" applyAlignment="1"/>
    <xf numFmtId="0" fontId="0" fillId="0" borderId="2" xfId="0" applyBorder="1" applyAlignment="1"/>
    <xf numFmtId="6" fontId="21" fillId="0" borderId="2" xfId="0" applyNumberFormat="1" applyFont="1" applyBorder="1" applyAlignment="1">
      <alignment horizontal="right" wrapText="1"/>
    </xf>
    <xf numFmtId="6" fontId="21" fillId="0" borderId="8" xfId="0" applyNumberFormat="1" applyFont="1" applyBorder="1" applyAlignment="1">
      <alignment horizontal="right" wrapText="1"/>
    </xf>
    <xf numFmtId="0" fontId="4" fillId="0" borderId="0" xfId="0" applyFont="1" applyAlignment="1">
      <alignment horizontal="center"/>
    </xf>
    <xf numFmtId="0" fontId="2" fillId="0" borderId="0" xfId="0" applyFont="1" applyAlignment="1">
      <alignment horizontal="center"/>
    </xf>
  </cellXfs>
  <cellStyles count="67">
    <cellStyle name="Comma" xfId="65" builtinId="3"/>
    <cellStyle name="Comma 2" xfId="61" xr:uid="{00000000-0005-0000-0000-000000000000}"/>
    <cellStyle name="Currency" xfId="53" builtinId="4"/>
    <cellStyle name="Currency 11" xfId="63" xr:uid="{00000000-0005-0000-0000-000002000000}"/>
    <cellStyle name="Currency 2" xfId="62" xr:uid="{00000000-0005-0000-0000-000003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5" builtinId="9" hidden="1"/>
    <cellStyle name="Followed Hyperlink" xfId="57" builtinId="9" hidden="1"/>
    <cellStyle name="Followed Hyperlink" xfId="5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4" builtinId="8" hidden="1"/>
    <cellStyle name="Hyperlink" xfId="56" builtinId="8" hidden="1"/>
    <cellStyle name="Hyperlink" xfId="58" builtinId="8" hidden="1"/>
    <cellStyle name="Normal" xfId="0" builtinId="0"/>
    <cellStyle name="Normal 2" xfId="60" xr:uid="{00000000-0005-0000-0000-00003F000000}"/>
    <cellStyle name="Percent" xfId="66" builtinId="5"/>
    <cellStyle name="Percent 2" xfId="64"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184150</xdr:colOff>
      <xdr:row>27</xdr:row>
      <xdr:rowOff>57150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590550" y="190500"/>
          <a:ext cx="6680200" cy="5010150"/>
        </a:xfrm>
        <a:prstGeom prst="rect">
          <a:avLst/>
        </a:prstGeom>
      </xdr:spPr>
    </xdr:pic>
    <xdr:clientData/>
  </xdr:twoCellAnchor>
  <xdr:twoCellAnchor editAs="oneCell">
    <xdr:from>
      <xdr:col>1</xdr:col>
      <xdr:colOff>374648</xdr:colOff>
      <xdr:row>28</xdr:row>
      <xdr:rowOff>38099</xdr:rowOff>
    </xdr:from>
    <xdr:to>
      <xdr:col>11</xdr:col>
      <xdr:colOff>419099</xdr:colOff>
      <xdr:row>56</xdr:row>
      <xdr:rowOff>141287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047748" y="5016499"/>
          <a:ext cx="6775451" cy="5081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opLeftCell="B1" workbookViewId="0">
      <selection activeCell="B2" sqref="B2"/>
    </sheetView>
  </sheetViews>
  <sheetFormatPr defaultColWidth="8.85546875" defaultRowHeight="15" x14ac:dyDescent="0.25"/>
  <sheetData>
    <row r="1" spans="1:1" x14ac:dyDescent="0.25">
      <c r="A1" s="57"/>
    </row>
  </sheetData>
  <sheetProtection algorithmName="SHA-512" hashValue="zGGMBjvCZ02DRWaAOXy3F3/UwuZjhxlUsS1Y/4FGy5F/kkRWASKK3lH5o1qUfiMlk3J03spgsw0gm4rDjcb31g==" saltValue="lm7bY8vagNp3LRUC2T5b4Q==" spinCount="100000" sheet="1" objects="1" scenarios="1"/>
  <pageMargins left="0.7" right="0.7" top="0.75" bottom="0.75" header="0.3" footer="0.3"/>
  <pageSetup scale="68"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19"/>
  <sheetViews>
    <sheetView showGridLines="0" zoomScaleNormal="100" workbookViewId="0"/>
  </sheetViews>
  <sheetFormatPr defaultColWidth="8.85546875" defaultRowHeight="15" x14ac:dyDescent="0.25"/>
  <cols>
    <col min="1" max="1" width="8.85546875" customWidth="1"/>
    <col min="2" max="2" width="51.140625" bestFit="1" customWidth="1"/>
    <col min="3" max="3" width="8.85546875" style="46" bestFit="1" customWidth="1"/>
    <col min="4" max="4" width="9" bestFit="1" customWidth="1"/>
    <col min="5" max="10" width="9.140625" bestFit="1" customWidth="1"/>
  </cols>
  <sheetData>
    <row r="2" spans="1:10" x14ac:dyDescent="0.25">
      <c r="C2" s="184" t="s">
        <v>41</v>
      </c>
      <c r="D2" s="184"/>
      <c r="E2" s="184"/>
      <c r="F2" s="184"/>
      <c r="G2" s="184"/>
      <c r="H2" s="184"/>
      <c r="I2" s="184"/>
    </row>
    <row r="3" spans="1:10" ht="15.75" thickBot="1" x14ac:dyDescent="0.3">
      <c r="A3" s="11" t="s">
        <v>0</v>
      </c>
      <c r="B3" s="2"/>
      <c r="C3" s="90">
        <v>2018</v>
      </c>
      <c r="D3" s="2">
        <v>2019</v>
      </c>
      <c r="E3" s="2">
        <v>2020</v>
      </c>
      <c r="F3" s="2">
        <v>2021</v>
      </c>
      <c r="G3" s="2">
        <v>2022</v>
      </c>
      <c r="H3" s="2">
        <v>2023</v>
      </c>
      <c r="I3" s="2">
        <v>2024</v>
      </c>
      <c r="J3" s="2">
        <v>2025</v>
      </c>
    </row>
    <row r="4" spans="1:10" ht="15.75" thickTop="1" x14ac:dyDescent="0.25">
      <c r="A4" s="1" t="s">
        <v>1</v>
      </c>
      <c r="C4" s="171">
        <v>685</v>
      </c>
      <c r="D4" s="171">
        <v>735</v>
      </c>
      <c r="E4" s="172">
        <v>1120</v>
      </c>
      <c r="F4" s="172">
        <v>1374</v>
      </c>
      <c r="G4" s="172">
        <v>1472</v>
      </c>
      <c r="H4" s="172">
        <v>1570</v>
      </c>
      <c r="I4" s="172">
        <v>1650</v>
      </c>
      <c r="J4" s="172">
        <v>1733</v>
      </c>
    </row>
    <row r="5" spans="1:10" x14ac:dyDescent="0.25">
      <c r="A5" s="1" t="s">
        <v>2</v>
      </c>
      <c r="C5" s="173" t="s">
        <v>14</v>
      </c>
      <c r="D5" s="173" t="s">
        <v>14</v>
      </c>
      <c r="E5" s="174" t="s">
        <v>14</v>
      </c>
      <c r="F5" s="174" t="s">
        <v>14</v>
      </c>
      <c r="G5" s="174" t="s">
        <v>14</v>
      </c>
      <c r="H5" s="174" t="s">
        <v>14</v>
      </c>
      <c r="I5" s="174" t="s">
        <v>14</v>
      </c>
      <c r="J5" s="174" t="s">
        <v>14</v>
      </c>
    </row>
    <row r="6" spans="1:10" x14ac:dyDescent="0.25">
      <c r="A6" s="1" t="s">
        <v>7</v>
      </c>
      <c r="C6" s="173" t="s">
        <v>14</v>
      </c>
      <c r="D6" s="173" t="s">
        <v>14</v>
      </c>
      <c r="E6" s="174" t="s">
        <v>14</v>
      </c>
      <c r="F6" s="174" t="s">
        <v>14</v>
      </c>
      <c r="G6" s="174" t="s">
        <v>14</v>
      </c>
      <c r="H6" s="174" t="s">
        <v>14</v>
      </c>
      <c r="I6" s="174" t="s">
        <v>14</v>
      </c>
      <c r="J6" s="174" t="s">
        <v>14</v>
      </c>
    </row>
    <row r="7" spans="1:10" x14ac:dyDescent="0.25">
      <c r="A7" s="1" t="s">
        <v>3</v>
      </c>
      <c r="C7" s="173" t="s">
        <v>14</v>
      </c>
      <c r="D7" s="173" t="s">
        <v>14</v>
      </c>
      <c r="E7" s="174" t="s">
        <v>14</v>
      </c>
      <c r="F7" s="174" t="s">
        <v>14</v>
      </c>
      <c r="G7" s="174" t="s">
        <v>14</v>
      </c>
      <c r="H7" s="174" t="s">
        <v>14</v>
      </c>
      <c r="I7" s="174" t="s">
        <v>14</v>
      </c>
      <c r="J7" s="174" t="s">
        <v>14</v>
      </c>
    </row>
    <row r="8" spans="1:10" x14ac:dyDescent="0.25">
      <c r="A8" s="1" t="s">
        <v>5</v>
      </c>
      <c r="B8" s="10"/>
      <c r="C8" s="173" t="s">
        <v>14</v>
      </c>
      <c r="D8" s="173" t="s">
        <v>14</v>
      </c>
      <c r="E8" s="174" t="s">
        <v>14</v>
      </c>
      <c r="F8" s="174" t="s">
        <v>14</v>
      </c>
      <c r="G8" s="174" t="s">
        <v>14</v>
      </c>
      <c r="H8" s="174" t="s">
        <v>14</v>
      </c>
      <c r="I8" s="174" t="s">
        <v>14</v>
      </c>
      <c r="J8" s="174" t="s">
        <v>14</v>
      </c>
    </row>
    <row r="9" spans="1:10" x14ac:dyDescent="0.25">
      <c r="A9" s="1" t="s">
        <v>12</v>
      </c>
      <c r="B9" s="10"/>
      <c r="C9" s="173" t="s">
        <v>14</v>
      </c>
      <c r="D9" s="173" t="s">
        <v>14</v>
      </c>
      <c r="E9" s="174">
        <v>27</v>
      </c>
      <c r="F9" s="174">
        <v>231</v>
      </c>
      <c r="G9" s="174">
        <v>242</v>
      </c>
      <c r="H9" s="174">
        <v>255</v>
      </c>
      <c r="I9" s="174">
        <v>267</v>
      </c>
      <c r="J9" s="174">
        <v>281</v>
      </c>
    </row>
    <row r="10" spans="1:10" x14ac:dyDescent="0.25">
      <c r="A10" s="1" t="s">
        <v>4</v>
      </c>
      <c r="C10" s="173" t="s">
        <v>14</v>
      </c>
      <c r="D10" s="173" t="s">
        <v>14</v>
      </c>
      <c r="E10" s="174" t="s">
        <v>14</v>
      </c>
      <c r="F10" s="174" t="s">
        <v>14</v>
      </c>
      <c r="G10" s="174" t="s">
        <v>14</v>
      </c>
      <c r="H10" s="174" t="s">
        <v>14</v>
      </c>
      <c r="I10" s="174" t="s">
        <v>14</v>
      </c>
      <c r="J10" s="174" t="s">
        <v>14</v>
      </c>
    </row>
    <row r="11" spans="1:10" x14ac:dyDescent="0.25">
      <c r="A11" s="1" t="s">
        <v>6</v>
      </c>
      <c r="C11" s="173" t="s">
        <v>14</v>
      </c>
      <c r="D11" s="173" t="s">
        <v>14</v>
      </c>
      <c r="E11" s="174" t="s">
        <v>14</v>
      </c>
      <c r="F11" s="174" t="s">
        <v>14</v>
      </c>
      <c r="G11" s="174" t="s">
        <v>14</v>
      </c>
      <c r="H11" s="174" t="s">
        <v>14</v>
      </c>
      <c r="I11" s="174" t="s">
        <v>14</v>
      </c>
      <c r="J11" s="174" t="s">
        <v>14</v>
      </c>
    </row>
    <row r="12" spans="1:10" x14ac:dyDescent="0.25">
      <c r="A12" s="18" t="s">
        <v>10</v>
      </c>
      <c r="B12" s="10"/>
      <c r="C12" s="173" t="s">
        <v>14</v>
      </c>
      <c r="D12" s="173" t="s">
        <v>14</v>
      </c>
      <c r="E12" s="174" t="s">
        <v>14</v>
      </c>
      <c r="F12" s="174" t="s">
        <v>14</v>
      </c>
      <c r="G12" s="174" t="s">
        <v>14</v>
      </c>
      <c r="H12" s="174" t="s">
        <v>14</v>
      </c>
      <c r="I12" s="174" t="s">
        <v>14</v>
      </c>
      <c r="J12" s="174" t="s">
        <v>14</v>
      </c>
    </row>
    <row r="13" spans="1:10" ht="15.75" thickBot="1" x14ac:dyDescent="0.3">
      <c r="A13" s="18" t="s">
        <v>11</v>
      </c>
      <c r="C13" s="173" t="s">
        <v>14</v>
      </c>
      <c r="D13" s="173" t="s">
        <v>14</v>
      </c>
      <c r="E13" s="174" t="s">
        <v>14</v>
      </c>
      <c r="F13" s="174" t="s">
        <v>14</v>
      </c>
      <c r="G13" s="174" t="s">
        <v>14</v>
      </c>
      <c r="H13" s="174" t="s">
        <v>14</v>
      </c>
      <c r="I13" s="174" t="s">
        <v>14</v>
      </c>
      <c r="J13" s="174" t="s">
        <v>14</v>
      </c>
    </row>
    <row r="14" spans="1:10" ht="16.5" thickTop="1" thickBot="1" x14ac:dyDescent="0.3">
      <c r="A14" s="16" t="s">
        <v>19</v>
      </c>
      <c r="B14" s="13"/>
      <c r="C14" s="162">
        <f t="shared" ref="C14" si="0">SUM(C4:C13)</f>
        <v>685</v>
      </c>
      <c r="D14" s="162">
        <f t="shared" ref="D14:J14" si="1">SUM(D4:D13)</f>
        <v>735</v>
      </c>
      <c r="E14" s="139">
        <f t="shared" si="1"/>
        <v>1147</v>
      </c>
      <c r="F14" s="139">
        <f t="shared" si="1"/>
        <v>1605</v>
      </c>
      <c r="G14" s="139">
        <f t="shared" si="1"/>
        <v>1714</v>
      </c>
      <c r="H14" s="139">
        <f t="shared" si="1"/>
        <v>1825</v>
      </c>
      <c r="I14" s="139">
        <f t="shared" si="1"/>
        <v>1917</v>
      </c>
      <c r="J14" s="139">
        <f t="shared" si="1"/>
        <v>2014</v>
      </c>
    </row>
    <row r="15" spans="1:10" ht="18.75" thickTop="1" thickBot="1" x14ac:dyDescent="0.3">
      <c r="A15" s="12"/>
      <c r="B15" s="141" t="s">
        <v>111</v>
      </c>
      <c r="C15" s="165" t="s">
        <v>112</v>
      </c>
      <c r="D15" s="163">
        <v>735</v>
      </c>
      <c r="E15" s="170">
        <v>744</v>
      </c>
      <c r="F15" s="170">
        <v>1029</v>
      </c>
      <c r="G15" s="170">
        <v>1062</v>
      </c>
      <c r="H15" s="170">
        <v>1096</v>
      </c>
      <c r="I15" s="170">
        <v>1111</v>
      </c>
      <c r="J15" s="170">
        <v>1146</v>
      </c>
    </row>
    <row r="16" spans="1:10" ht="15.6" customHeight="1" thickTop="1" thickBot="1" x14ac:dyDescent="0.3">
      <c r="A16" s="188" t="s">
        <v>98</v>
      </c>
      <c r="B16" s="189"/>
      <c r="C16" s="167" t="s">
        <v>112</v>
      </c>
      <c r="D16" s="169">
        <f>1+((D14-D15)/D15)</f>
        <v>1</v>
      </c>
      <c r="E16" s="169">
        <f t="shared" ref="E16:J16" si="2">1+((E14-E15)/E15)</f>
        <v>1.5416666666666665</v>
      </c>
      <c r="F16" s="169">
        <f t="shared" si="2"/>
        <v>1.5597667638483965</v>
      </c>
      <c r="G16" s="169">
        <f t="shared" si="2"/>
        <v>1.6139359698681732</v>
      </c>
      <c r="H16" s="169">
        <f t="shared" si="2"/>
        <v>1.6651459854014599</v>
      </c>
      <c r="I16" s="169">
        <f t="shared" si="2"/>
        <v>1.7254725472547254</v>
      </c>
      <c r="J16" s="169">
        <f t="shared" si="2"/>
        <v>1.7574171029668411</v>
      </c>
    </row>
    <row r="17" spans="1:1" ht="15.75" thickTop="1" x14ac:dyDescent="0.25"/>
    <row r="18" spans="1:1" x14ac:dyDescent="0.25">
      <c r="A18" s="17" t="s">
        <v>105</v>
      </c>
    </row>
    <row r="19" spans="1:1" ht="17.25" x14ac:dyDescent="0.25">
      <c r="A19" s="17" t="s">
        <v>107</v>
      </c>
    </row>
  </sheetData>
  <sheetProtection algorithmName="SHA-512" hashValue="yxqFaPrhYQx7qQ7N1h/R6kvCILDpVaDhAk8WrU/0yYf35YeHooOTithnHgwCsmbihftqGE1JKn0bTXfgUWpcrA==" saltValue="El3lM5QAtlVg2+zxIZiglg==" spinCount="100000" sheet="1" objects="1" scenarios="1"/>
  <mergeCells count="2">
    <mergeCell ref="C2:I2"/>
    <mergeCell ref="A16:B16"/>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L27"/>
  <sheetViews>
    <sheetView showGridLines="0" zoomScaleNormal="100" workbookViewId="0">
      <selection activeCell="J33" sqref="J33"/>
    </sheetView>
  </sheetViews>
  <sheetFormatPr defaultColWidth="8.85546875" defaultRowHeight="15" x14ac:dyDescent="0.25"/>
  <cols>
    <col min="2" max="2" width="51.140625" bestFit="1" customWidth="1"/>
    <col min="3" max="3" width="10.140625" style="46" bestFit="1" customWidth="1"/>
    <col min="4" max="10" width="11.140625" bestFit="1" customWidth="1"/>
  </cols>
  <sheetData>
    <row r="2" spans="1:10" x14ac:dyDescent="0.25">
      <c r="C2" s="184" t="s">
        <v>40</v>
      </c>
      <c r="D2" s="184"/>
      <c r="E2" s="184"/>
      <c r="F2" s="184"/>
      <c r="G2" s="184"/>
      <c r="H2" s="184"/>
      <c r="I2" s="184"/>
    </row>
    <row r="3" spans="1:10" ht="15.75" thickBot="1" x14ac:dyDescent="0.3">
      <c r="A3" s="11" t="s">
        <v>0</v>
      </c>
      <c r="B3" s="2"/>
      <c r="C3" s="90">
        <v>2018</v>
      </c>
      <c r="D3" s="2">
        <v>2019</v>
      </c>
      <c r="E3" s="2">
        <v>2020</v>
      </c>
      <c r="F3" s="2">
        <v>2021</v>
      </c>
      <c r="G3" s="2">
        <v>2022</v>
      </c>
      <c r="H3" s="2">
        <v>2023</v>
      </c>
      <c r="I3" s="2">
        <v>2024</v>
      </c>
      <c r="J3" s="2">
        <v>2025</v>
      </c>
    </row>
    <row r="4" spans="1:10" ht="15.75" thickTop="1" x14ac:dyDescent="0.25">
      <c r="A4" s="1" t="s">
        <v>1</v>
      </c>
      <c r="C4" s="171">
        <v>96632</v>
      </c>
      <c r="D4" s="171">
        <v>154471</v>
      </c>
      <c r="E4" s="172">
        <v>190573</v>
      </c>
      <c r="F4" s="172">
        <v>221488</v>
      </c>
      <c r="G4" s="172">
        <v>235351</v>
      </c>
      <c r="H4" s="172">
        <v>248551</v>
      </c>
      <c r="I4" s="172">
        <v>261114</v>
      </c>
      <c r="J4" s="172">
        <v>274427</v>
      </c>
    </row>
    <row r="5" spans="1:10" x14ac:dyDescent="0.25">
      <c r="A5" s="1" t="s">
        <v>2</v>
      </c>
      <c r="C5" s="173" t="s">
        <v>14</v>
      </c>
      <c r="D5" s="173" t="s">
        <v>14</v>
      </c>
      <c r="E5" s="174" t="s">
        <v>14</v>
      </c>
      <c r="F5" s="174" t="s">
        <v>14</v>
      </c>
      <c r="G5" s="174" t="s">
        <v>14</v>
      </c>
      <c r="H5" s="174" t="s">
        <v>14</v>
      </c>
      <c r="I5" s="174" t="s">
        <v>14</v>
      </c>
      <c r="J5" s="174" t="s">
        <v>14</v>
      </c>
    </row>
    <row r="6" spans="1:10" x14ac:dyDescent="0.25">
      <c r="A6" s="1" t="s">
        <v>7</v>
      </c>
      <c r="C6" s="173" t="s">
        <v>14</v>
      </c>
      <c r="D6" s="173" t="s">
        <v>14</v>
      </c>
      <c r="E6" s="174" t="s">
        <v>14</v>
      </c>
      <c r="F6" s="174" t="s">
        <v>14</v>
      </c>
      <c r="G6" s="174" t="s">
        <v>14</v>
      </c>
      <c r="H6" s="174" t="s">
        <v>14</v>
      </c>
      <c r="I6" s="174" t="s">
        <v>14</v>
      </c>
      <c r="J6" s="174" t="s">
        <v>14</v>
      </c>
    </row>
    <row r="7" spans="1:10" x14ac:dyDescent="0.25">
      <c r="A7" s="1" t="s">
        <v>3</v>
      </c>
      <c r="C7" s="173" t="s">
        <v>14</v>
      </c>
      <c r="D7" s="173" t="s">
        <v>14</v>
      </c>
      <c r="E7" s="174" t="s">
        <v>14</v>
      </c>
      <c r="F7" s="174" t="s">
        <v>14</v>
      </c>
      <c r="G7" s="174" t="s">
        <v>14</v>
      </c>
      <c r="H7" s="174" t="s">
        <v>14</v>
      </c>
      <c r="I7" s="174" t="s">
        <v>14</v>
      </c>
      <c r="J7" s="174" t="s">
        <v>14</v>
      </c>
    </row>
    <row r="8" spans="1:10" x14ac:dyDescent="0.25">
      <c r="A8" s="1" t="s">
        <v>5</v>
      </c>
      <c r="B8" s="10"/>
      <c r="C8" s="173" t="s">
        <v>14</v>
      </c>
      <c r="D8" s="173" t="s">
        <v>14</v>
      </c>
      <c r="E8" s="174" t="s">
        <v>14</v>
      </c>
      <c r="F8" s="174" t="s">
        <v>14</v>
      </c>
      <c r="G8" s="174" t="s">
        <v>14</v>
      </c>
      <c r="H8" s="174" t="s">
        <v>14</v>
      </c>
      <c r="I8" s="174" t="s">
        <v>14</v>
      </c>
      <c r="J8" s="174" t="s">
        <v>14</v>
      </c>
    </row>
    <row r="9" spans="1:10" x14ac:dyDescent="0.25">
      <c r="A9" s="1" t="s">
        <v>12</v>
      </c>
      <c r="B9" s="10"/>
      <c r="C9" s="173" t="s">
        <v>14</v>
      </c>
      <c r="D9" s="173" t="s">
        <v>14</v>
      </c>
      <c r="E9" s="174">
        <v>748</v>
      </c>
      <c r="F9" s="174">
        <v>6413</v>
      </c>
      <c r="G9" s="174">
        <v>6733</v>
      </c>
      <c r="H9" s="174">
        <v>7070</v>
      </c>
      <c r="I9" s="174">
        <v>7423</v>
      </c>
      <c r="J9" s="174">
        <v>7794</v>
      </c>
    </row>
    <row r="10" spans="1:10" x14ac:dyDescent="0.25">
      <c r="A10" s="1" t="s">
        <v>4</v>
      </c>
      <c r="C10" s="173" t="s">
        <v>14</v>
      </c>
      <c r="D10" s="173" t="s">
        <v>14</v>
      </c>
      <c r="E10" s="174" t="s">
        <v>14</v>
      </c>
      <c r="F10" s="174" t="s">
        <v>14</v>
      </c>
      <c r="G10" s="174" t="s">
        <v>14</v>
      </c>
      <c r="H10" s="174" t="s">
        <v>14</v>
      </c>
      <c r="I10" s="174" t="s">
        <v>14</v>
      </c>
      <c r="J10" s="174" t="s">
        <v>14</v>
      </c>
    </row>
    <row r="11" spans="1:10" x14ac:dyDescent="0.25">
      <c r="A11" s="1" t="s">
        <v>6</v>
      </c>
      <c r="C11" s="173" t="s">
        <v>14</v>
      </c>
      <c r="D11" s="173" t="s">
        <v>14</v>
      </c>
      <c r="E11" s="174" t="s">
        <v>14</v>
      </c>
      <c r="F11" s="174" t="s">
        <v>14</v>
      </c>
      <c r="G11" s="174" t="s">
        <v>14</v>
      </c>
      <c r="H11" s="174" t="s">
        <v>14</v>
      </c>
      <c r="I11" s="174" t="s">
        <v>14</v>
      </c>
      <c r="J11" s="174" t="s">
        <v>14</v>
      </c>
    </row>
    <row r="12" spans="1:10" x14ac:dyDescent="0.25">
      <c r="A12" s="18" t="s">
        <v>10</v>
      </c>
      <c r="B12" s="10"/>
      <c r="C12" s="173" t="s">
        <v>14</v>
      </c>
      <c r="D12" s="173" t="s">
        <v>14</v>
      </c>
      <c r="E12" s="174" t="s">
        <v>14</v>
      </c>
      <c r="F12" s="174" t="s">
        <v>14</v>
      </c>
      <c r="G12" s="174" t="s">
        <v>14</v>
      </c>
      <c r="H12" s="174" t="s">
        <v>14</v>
      </c>
      <c r="I12" s="174" t="s">
        <v>14</v>
      </c>
      <c r="J12" s="174" t="s">
        <v>14</v>
      </c>
    </row>
    <row r="13" spans="1:10" ht="15.75" thickBot="1" x14ac:dyDescent="0.3">
      <c r="A13" s="18" t="s">
        <v>11</v>
      </c>
      <c r="C13" s="173" t="s">
        <v>14</v>
      </c>
      <c r="D13" s="173" t="s">
        <v>14</v>
      </c>
      <c r="E13" s="174" t="s">
        <v>14</v>
      </c>
      <c r="F13" s="174" t="s">
        <v>14</v>
      </c>
      <c r="G13" s="174" t="s">
        <v>14</v>
      </c>
      <c r="H13" s="174" t="s">
        <v>14</v>
      </c>
      <c r="I13" s="174" t="s">
        <v>14</v>
      </c>
      <c r="J13" s="174" t="s">
        <v>14</v>
      </c>
    </row>
    <row r="14" spans="1:10" ht="16.5" thickTop="1" thickBot="1" x14ac:dyDescent="0.3">
      <c r="A14" s="16" t="s">
        <v>19</v>
      </c>
      <c r="B14" s="13"/>
      <c r="C14" s="162">
        <f t="shared" ref="C14" si="0">SUM(C4:C13)</f>
        <v>96632</v>
      </c>
      <c r="D14" s="162">
        <f t="shared" ref="D14:I14" si="1">SUM(D4:D13)</f>
        <v>154471</v>
      </c>
      <c r="E14" s="139">
        <f t="shared" si="1"/>
        <v>191321</v>
      </c>
      <c r="F14" s="139">
        <f t="shared" si="1"/>
        <v>227901</v>
      </c>
      <c r="G14" s="139">
        <f t="shared" si="1"/>
        <v>242084</v>
      </c>
      <c r="H14" s="139">
        <f t="shared" si="1"/>
        <v>255621</v>
      </c>
      <c r="I14" s="139">
        <f t="shared" si="1"/>
        <v>268537</v>
      </c>
      <c r="J14" s="139">
        <f>SUM(J4:J13)</f>
        <v>282221</v>
      </c>
    </row>
    <row r="15" spans="1:10" ht="18.75" thickTop="1" thickBot="1" x14ac:dyDescent="0.3">
      <c r="A15" s="12"/>
      <c r="B15" s="141" t="s">
        <v>111</v>
      </c>
      <c r="C15" s="175" t="s">
        <v>112</v>
      </c>
      <c r="D15" s="163">
        <f>D14</f>
        <v>154471</v>
      </c>
      <c r="E15" s="170">
        <v>155662</v>
      </c>
      <c r="F15" s="170">
        <v>167283</v>
      </c>
      <c r="G15" s="170">
        <v>170983</v>
      </c>
      <c r="H15" s="170">
        <v>174753</v>
      </c>
      <c r="I15" s="170">
        <v>178068</v>
      </c>
      <c r="J15" s="170">
        <v>181953</v>
      </c>
    </row>
    <row r="16" spans="1:10" ht="16.5" thickTop="1" thickBot="1" x14ac:dyDescent="0.3">
      <c r="A16" s="188" t="s">
        <v>98</v>
      </c>
      <c r="B16" s="189"/>
      <c r="C16" s="176" t="s">
        <v>112</v>
      </c>
      <c r="D16" s="169">
        <f>1+((D14-D15)/D15)</f>
        <v>1</v>
      </c>
      <c r="E16" s="169">
        <f t="shared" ref="E16:J16" si="2">1+((E14-E15)/E15)</f>
        <v>1.2290796726240187</v>
      </c>
      <c r="F16" s="169">
        <f t="shared" si="2"/>
        <v>1.3623679632718209</v>
      </c>
      <c r="G16" s="169">
        <f t="shared" si="2"/>
        <v>1.4158366621243048</v>
      </c>
      <c r="H16" s="169">
        <f t="shared" si="2"/>
        <v>1.4627560041887693</v>
      </c>
      <c r="I16" s="169">
        <f t="shared" si="2"/>
        <v>1.5080587191410024</v>
      </c>
      <c r="J16" s="169">
        <f t="shared" si="2"/>
        <v>1.5510653850170097</v>
      </c>
    </row>
    <row r="17" spans="1:12" ht="15.75" thickTop="1" x14ac:dyDescent="0.25"/>
    <row r="18" spans="1:12" x14ac:dyDescent="0.25">
      <c r="A18" s="17" t="s">
        <v>105</v>
      </c>
    </row>
    <row r="19" spans="1:12" ht="17.25" x14ac:dyDescent="0.25">
      <c r="A19" s="17" t="s">
        <v>107</v>
      </c>
    </row>
    <row r="27" spans="1:12" x14ac:dyDescent="0.25">
      <c r="L27" s="46"/>
    </row>
  </sheetData>
  <sheetProtection algorithmName="SHA-512" hashValue="0NeL3Doe2NMGgR4K55GFYh6CkAIUYsnNiMO/zlo44QKEYjcZtlVhiK9AHukSD+eo53gtJH4JXMh7rIz6SaFvTw==" saltValue="gMaFt7l1J+e6QfYtaduGuQ==" spinCount="100000" sheet="1" objects="1" scenarios="1"/>
  <mergeCells count="2">
    <mergeCell ref="C2:I2"/>
    <mergeCell ref="A16:B16"/>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2"/>
  <sheetViews>
    <sheetView showGridLines="0" workbookViewId="0"/>
  </sheetViews>
  <sheetFormatPr defaultColWidth="11.42578125" defaultRowHeight="15" x14ac:dyDescent="0.25"/>
  <cols>
    <col min="1" max="1" width="22.140625" customWidth="1"/>
    <col min="2" max="2" width="14" customWidth="1"/>
    <col min="3" max="3" width="13.85546875" customWidth="1"/>
    <col min="4" max="4" width="14" customWidth="1"/>
    <col min="5" max="5" width="17.42578125" customWidth="1"/>
    <col min="7" max="7" width="12.28515625" customWidth="1"/>
    <col min="8" max="8" width="13.42578125" customWidth="1"/>
    <col min="9" max="9" width="18.7109375" customWidth="1"/>
  </cols>
  <sheetData>
    <row r="1" spans="1:9" ht="15.75" x14ac:dyDescent="0.25">
      <c r="E1" s="190" t="s">
        <v>29</v>
      </c>
      <c r="F1" s="191"/>
      <c r="G1" s="191"/>
    </row>
    <row r="2" spans="1:9" ht="15.75" x14ac:dyDescent="0.25">
      <c r="E2" s="28"/>
      <c r="F2" s="29"/>
      <c r="G2" s="29"/>
    </row>
    <row r="3" spans="1:9" ht="15.75" thickBot="1" x14ac:dyDescent="0.3">
      <c r="A3" s="2"/>
      <c r="B3" s="5" t="s">
        <v>21</v>
      </c>
      <c r="C3" s="5" t="s">
        <v>22</v>
      </c>
      <c r="D3" s="5" t="s">
        <v>23</v>
      </c>
      <c r="E3" s="5" t="s">
        <v>24</v>
      </c>
      <c r="F3" s="5" t="s">
        <v>25</v>
      </c>
      <c r="G3" s="5" t="s">
        <v>26</v>
      </c>
      <c r="H3" s="5" t="s">
        <v>27</v>
      </c>
      <c r="I3" s="5" t="s">
        <v>28</v>
      </c>
    </row>
    <row r="4" spans="1:9" ht="15.75" thickTop="1" x14ac:dyDescent="0.25">
      <c r="A4" s="24">
        <v>2018</v>
      </c>
      <c r="B4" s="27">
        <v>398590433</v>
      </c>
      <c r="C4" s="27">
        <v>233027000</v>
      </c>
      <c r="D4" s="27">
        <v>116456309</v>
      </c>
      <c r="E4" s="27">
        <v>98812573</v>
      </c>
      <c r="F4" s="27">
        <v>8532000</v>
      </c>
      <c r="G4" s="27">
        <v>18793099</v>
      </c>
      <c r="H4" s="27">
        <v>22738000</v>
      </c>
      <c r="I4" s="27">
        <f t="shared" ref="I4:I11" si="0">SUM(B4:H4)</f>
        <v>896949414</v>
      </c>
    </row>
    <row r="5" spans="1:9" x14ac:dyDescent="0.25">
      <c r="A5" s="26">
        <v>2019</v>
      </c>
      <c r="B5" s="27">
        <v>390634566</v>
      </c>
      <c r="C5" s="27">
        <v>253364000</v>
      </c>
      <c r="D5" s="27">
        <v>116456309</v>
      </c>
      <c r="E5" s="27">
        <v>101961000</v>
      </c>
      <c r="F5" s="27">
        <v>8532000</v>
      </c>
      <c r="G5" s="27">
        <v>20740920</v>
      </c>
      <c r="H5" s="27">
        <v>23950000</v>
      </c>
      <c r="I5" s="27">
        <f t="shared" si="0"/>
        <v>915638795</v>
      </c>
    </row>
    <row r="6" spans="1:9" x14ac:dyDescent="0.25">
      <c r="A6" s="26">
        <v>2020</v>
      </c>
      <c r="B6" s="27">
        <v>376627905</v>
      </c>
      <c r="C6" s="27">
        <v>271852000</v>
      </c>
      <c r="D6" s="27">
        <v>116456309</v>
      </c>
      <c r="E6" s="27">
        <v>104064000</v>
      </c>
      <c r="F6" s="27">
        <v>12404000</v>
      </c>
      <c r="G6" s="27">
        <v>21178362</v>
      </c>
      <c r="H6" s="27">
        <v>24615000</v>
      </c>
      <c r="I6" s="27">
        <f t="shared" si="0"/>
        <v>927197576</v>
      </c>
    </row>
    <row r="7" spans="1:9" x14ac:dyDescent="0.25">
      <c r="A7" s="26">
        <v>2021</v>
      </c>
      <c r="B7" s="27">
        <v>376627905</v>
      </c>
      <c r="C7" s="27">
        <v>266803000</v>
      </c>
      <c r="D7" s="27">
        <v>116456309</v>
      </c>
      <c r="E7" s="27">
        <v>106195000</v>
      </c>
      <c r="F7" s="27">
        <v>12404000</v>
      </c>
      <c r="G7" s="27">
        <v>21626987</v>
      </c>
      <c r="H7" s="27">
        <v>23216000</v>
      </c>
      <c r="I7" s="27">
        <f t="shared" si="0"/>
        <v>923329201</v>
      </c>
    </row>
    <row r="8" spans="1:9" x14ac:dyDescent="0.25">
      <c r="A8" s="26">
        <v>2022</v>
      </c>
      <c r="B8" s="27">
        <v>376627905</v>
      </c>
      <c r="C8" s="27">
        <v>274785000</v>
      </c>
      <c r="D8" s="27">
        <v>116456309</v>
      </c>
      <c r="E8" s="27">
        <v>108356000</v>
      </c>
      <c r="F8" s="27">
        <v>10998000</v>
      </c>
      <c r="G8" s="27">
        <v>22086959</v>
      </c>
      <c r="H8" s="27">
        <v>23720000</v>
      </c>
      <c r="I8" s="27">
        <f t="shared" si="0"/>
        <v>933030173</v>
      </c>
    </row>
    <row r="9" spans="1:9" x14ac:dyDescent="0.25">
      <c r="A9" s="26">
        <v>2023</v>
      </c>
      <c r="B9" s="27">
        <v>376627905</v>
      </c>
      <c r="C9" s="27">
        <v>283007000</v>
      </c>
      <c r="D9" s="27">
        <v>116456309</v>
      </c>
      <c r="E9" s="27">
        <v>110548000</v>
      </c>
      <c r="F9" s="27">
        <v>10998000</v>
      </c>
      <c r="G9" s="27">
        <v>22558944</v>
      </c>
      <c r="H9" s="27">
        <v>24605000</v>
      </c>
      <c r="I9" s="27">
        <f t="shared" si="0"/>
        <v>944801158</v>
      </c>
    </row>
    <row r="10" spans="1:9" x14ac:dyDescent="0.25">
      <c r="A10" s="178">
        <v>2024</v>
      </c>
      <c r="B10" s="94">
        <v>376627905</v>
      </c>
      <c r="C10" s="94">
        <v>291476000</v>
      </c>
      <c r="D10" s="94">
        <v>116456309</v>
      </c>
      <c r="E10" s="94">
        <v>112771000</v>
      </c>
      <c r="F10" s="94">
        <v>10998000</v>
      </c>
      <c r="G10" s="94">
        <v>23043313</v>
      </c>
      <c r="H10" s="94">
        <v>24629000</v>
      </c>
      <c r="I10" s="94">
        <f t="shared" si="0"/>
        <v>956001527</v>
      </c>
    </row>
    <row r="11" spans="1:9" ht="15.75" thickBot="1" x14ac:dyDescent="0.3">
      <c r="A11" s="179">
        <v>2025</v>
      </c>
      <c r="B11" s="180">
        <v>376627905</v>
      </c>
      <c r="C11" s="180">
        <v>300198000</v>
      </c>
      <c r="D11" s="180">
        <v>116456309</v>
      </c>
      <c r="E11" s="180">
        <v>115028000</v>
      </c>
      <c r="F11" s="180">
        <v>10870000</v>
      </c>
      <c r="G11" s="180">
        <v>23540840</v>
      </c>
      <c r="H11" s="180">
        <v>25503000</v>
      </c>
      <c r="I11" s="180">
        <f t="shared" si="0"/>
        <v>968224054</v>
      </c>
    </row>
    <row r="12" spans="1:9" ht="30" x14ac:dyDescent="0.25">
      <c r="A12" s="177" t="s">
        <v>30</v>
      </c>
      <c r="B12" s="27">
        <f t="shared" ref="B12:H12" si="1">SUM(B4, B5, B6, B7, B8, B9, B10, B11)</f>
        <v>3048992429</v>
      </c>
      <c r="C12" s="27">
        <f t="shared" si="1"/>
        <v>2174512000</v>
      </c>
      <c r="D12" s="27">
        <f t="shared" si="1"/>
        <v>931650472</v>
      </c>
      <c r="E12" s="27">
        <f t="shared" si="1"/>
        <v>857735573</v>
      </c>
      <c r="F12" s="27">
        <f t="shared" si="1"/>
        <v>85736000</v>
      </c>
      <c r="G12" s="27">
        <f t="shared" si="1"/>
        <v>173569424</v>
      </c>
      <c r="H12" s="27">
        <f t="shared" si="1"/>
        <v>192976000</v>
      </c>
      <c r="I12" s="27">
        <f>SUM(I4:I11)</f>
        <v>7465171898</v>
      </c>
    </row>
  </sheetData>
  <sheetProtection algorithmName="SHA-512" hashValue="uLenul5DEvJwEjjvrzQescp8FekUXKzXXPFs+UaglDNloS18V60fw7CMizzPH80QZWWwSV52IuvNoxcQr+jlAw==" saltValue="4FpHpYKkl9s9jMREhAB88A==" spinCount="100000" sheet="1" objects="1" scenarios="1"/>
  <mergeCells count="1">
    <mergeCell ref="E1:G1"/>
  </mergeCells>
  <pageMargins left="0.75" right="0.75" top="1" bottom="1" header="0.5" footer="0.5"/>
  <pageSetup scale="89" orientation="landscape"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K52"/>
  <sheetViews>
    <sheetView showGridLines="0" zoomScale="90" zoomScaleNormal="90" workbookViewId="0">
      <selection activeCell="B25" sqref="B25"/>
    </sheetView>
  </sheetViews>
  <sheetFormatPr defaultColWidth="8.85546875" defaultRowHeight="15" x14ac:dyDescent="0.25"/>
  <cols>
    <col min="1" max="1" width="78.7109375" customWidth="1"/>
    <col min="2" max="2" width="23.28515625" customWidth="1"/>
    <col min="3" max="3" width="12.140625" style="20" customWidth="1"/>
    <col min="4" max="4" width="12.42578125" customWidth="1"/>
    <col min="5" max="5" width="15.28515625" customWidth="1"/>
    <col min="6" max="8" width="10.28515625" customWidth="1"/>
    <col min="9" max="10" width="12.42578125" customWidth="1"/>
  </cols>
  <sheetData>
    <row r="3" spans="1:11" ht="15" customHeight="1" x14ac:dyDescent="0.25">
      <c r="C3" s="182" t="s">
        <v>45</v>
      </c>
      <c r="D3" s="183"/>
      <c r="E3" s="183"/>
      <c r="F3" s="43"/>
      <c r="G3" s="43"/>
      <c r="H3" s="43"/>
      <c r="I3" s="43"/>
      <c r="J3" s="21"/>
    </row>
    <row r="4" spans="1:11" ht="31.5" customHeight="1" thickBot="1" x14ac:dyDescent="0.3">
      <c r="A4" s="4" t="s">
        <v>0</v>
      </c>
      <c r="B4" s="5" t="s">
        <v>46</v>
      </c>
      <c r="C4" s="39" t="s">
        <v>16</v>
      </c>
      <c r="D4" s="22" t="s">
        <v>17</v>
      </c>
      <c r="E4" s="23" t="s">
        <v>18</v>
      </c>
    </row>
    <row r="5" spans="1:11" ht="16.5" customHeight="1" thickTop="1" x14ac:dyDescent="0.25">
      <c r="A5" s="63" t="s">
        <v>1</v>
      </c>
      <c r="B5" s="64">
        <v>5</v>
      </c>
      <c r="C5" s="65">
        <v>7</v>
      </c>
      <c r="D5" s="66">
        <v>6</v>
      </c>
      <c r="E5" s="66">
        <v>4</v>
      </c>
    </row>
    <row r="6" spans="1:11" x14ac:dyDescent="0.25">
      <c r="A6" s="67" t="s">
        <v>2</v>
      </c>
      <c r="B6" s="68">
        <v>5</v>
      </c>
      <c r="C6" s="69"/>
      <c r="D6" s="70"/>
      <c r="E6" s="70"/>
    </row>
    <row r="7" spans="1:11" x14ac:dyDescent="0.25">
      <c r="A7" s="67" t="s">
        <v>7</v>
      </c>
      <c r="B7" s="68">
        <v>5</v>
      </c>
      <c r="C7" s="69"/>
      <c r="D7" s="70"/>
      <c r="E7" s="70"/>
    </row>
    <row r="8" spans="1:11" x14ac:dyDescent="0.25">
      <c r="A8" s="67" t="s">
        <v>3</v>
      </c>
      <c r="B8" s="68">
        <v>5</v>
      </c>
      <c r="C8" s="69"/>
      <c r="D8" s="70"/>
      <c r="E8" s="70"/>
    </row>
    <row r="9" spans="1:11" x14ac:dyDescent="0.25">
      <c r="A9" s="67" t="s">
        <v>5</v>
      </c>
      <c r="B9" s="68">
        <v>5</v>
      </c>
      <c r="C9" s="69" t="s">
        <v>35</v>
      </c>
      <c r="D9" s="69" t="s">
        <v>35</v>
      </c>
      <c r="E9" s="69" t="s">
        <v>35</v>
      </c>
    </row>
    <row r="10" spans="1:11" x14ac:dyDescent="0.25">
      <c r="A10" s="67" t="s">
        <v>12</v>
      </c>
      <c r="B10" s="68">
        <v>5</v>
      </c>
      <c r="C10" s="69"/>
      <c r="D10" s="69"/>
      <c r="E10" s="69"/>
    </row>
    <row r="11" spans="1:11" x14ac:dyDescent="0.25">
      <c r="A11" s="67" t="s">
        <v>6</v>
      </c>
      <c r="B11" s="68">
        <v>5</v>
      </c>
      <c r="C11" s="69" t="s">
        <v>35</v>
      </c>
      <c r="D11" s="69" t="s">
        <v>35</v>
      </c>
      <c r="E11" s="69" t="s">
        <v>35</v>
      </c>
    </row>
    <row r="12" spans="1:11" x14ac:dyDescent="0.25">
      <c r="A12" s="60" t="s">
        <v>10</v>
      </c>
      <c r="B12" s="61">
        <v>5</v>
      </c>
      <c r="C12" s="62"/>
      <c r="D12" s="62"/>
      <c r="E12" s="62"/>
    </row>
    <row r="13" spans="1:11" ht="15.75" thickBot="1" x14ac:dyDescent="0.3">
      <c r="A13" s="1" t="s">
        <v>11</v>
      </c>
      <c r="B13" s="32">
        <v>5</v>
      </c>
      <c r="C13" s="40" t="s">
        <v>35</v>
      </c>
      <c r="D13" s="40" t="s">
        <v>35</v>
      </c>
      <c r="E13" s="40" t="s">
        <v>35</v>
      </c>
    </row>
    <row r="14" spans="1:11" ht="16.5" thickTop="1" thickBot="1" x14ac:dyDescent="0.3">
      <c r="A14" s="16" t="s">
        <v>56</v>
      </c>
      <c r="B14" s="74">
        <f>SUM(B5:B13)</f>
        <v>45</v>
      </c>
      <c r="C14" s="44">
        <f>SUM(C5:C13)</f>
        <v>7</v>
      </c>
      <c r="D14" s="44">
        <f>SUM(D5:D13)</f>
        <v>6</v>
      </c>
      <c r="E14" s="48">
        <f>SUM(E5:E13)</f>
        <v>4</v>
      </c>
      <c r="K14" s="10"/>
    </row>
    <row r="15" spans="1:11" ht="16.5" thickTop="1" thickBot="1" x14ac:dyDescent="0.3">
      <c r="A15" s="106" t="s">
        <v>82</v>
      </c>
      <c r="B15" s="107"/>
      <c r="C15" s="109">
        <v>3</v>
      </c>
      <c r="D15" s="48">
        <v>2</v>
      </c>
      <c r="E15" s="108">
        <v>4</v>
      </c>
      <c r="K15" s="10"/>
    </row>
    <row r="16" spans="1:11" ht="16.5" thickTop="1" thickBot="1" x14ac:dyDescent="0.3">
      <c r="A16" s="106" t="s">
        <v>83</v>
      </c>
      <c r="B16" s="107"/>
      <c r="C16" s="110">
        <f>SUM(C14,C15)</f>
        <v>10</v>
      </c>
      <c r="D16" s="110">
        <f>SUM(D14,D15)</f>
        <v>8</v>
      </c>
      <c r="E16" s="110">
        <f>SUM(E14,E15)</f>
        <v>8</v>
      </c>
      <c r="K16" s="10"/>
    </row>
    <row r="17" spans="1:11" ht="15.75" thickTop="1" x14ac:dyDescent="0.25">
      <c r="A17" s="95"/>
      <c r="B17" s="97" t="s">
        <v>84</v>
      </c>
      <c r="C17" s="65">
        <v>6</v>
      </c>
      <c r="D17" s="73">
        <v>3</v>
      </c>
      <c r="E17" s="73">
        <v>4</v>
      </c>
      <c r="K17" s="10"/>
    </row>
    <row r="18" spans="1:11" ht="15.75" thickBot="1" x14ac:dyDescent="0.3">
      <c r="B18" s="98" t="s">
        <v>85</v>
      </c>
      <c r="C18" s="72">
        <f>C14/C17</f>
        <v>1.1666666666666667</v>
      </c>
      <c r="D18" s="72">
        <f>D14/D17</f>
        <v>2</v>
      </c>
      <c r="E18" s="72">
        <f>E14/E17</f>
        <v>1</v>
      </c>
      <c r="K18" s="10"/>
    </row>
    <row r="19" spans="1:11" ht="16.5" thickTop="1" thickBot="1" x14ac:dyDescent="0.3">
      <c r="A19" s="103" t="s">
        <v>4</v>
      </c>
      <c r="B19" s="68">
        <v>5</v>
      </c>
      <c r="C19" s="104"/>
      <c r="D19" s="104"/>
      <c r="E19" s="104"/>
    </row>
    <row r="20" spans="1:11" ht="15.75" thickTop="1" x14ac:dyDescent="0.25">
      <c r="A20" s="71" t="s">
        <v>57</v>
      </c>
      <c r="B20" s="59">
        <v>7</v>
      </c>
      <c r="C20" s="53"/>
      <c r="D20" s="54"/>
      <c r="E20" s="54"/>
      <c r="K20" s="10"/>
    </row>
    <row r="21" spans="1:11" ht="18" thickBot="1" x14ac:dyDescent="0.3">
      <c r="A21" s="99" t="s">
        <v>61</v>
      </c>
      <c r="B21" s="93">
        <f>B14+B19+B20</f>
        <v>57</v>
      </c>
      <c r="C21" s="53"/>
      <c r="D21" s="54"/>
      <c r="E21" s="54"/>
      <c r="K21" s="10"/>
    </row>
    <row r="22" spans="1:11" ht="18.75" thickTop="1" thickBot="1" x14ac:dyDescent="0.3">
      <c r="A22" s="96" t="s">
        <v>62</v>
      </c>
      <c r="B22" s="36">
        <v>3</v>
      </c>
    </row>
    <row r="23" spans="1:11" ht="29.25" customHeight="1" thickTop="1" thickBot="1" x14ac:dyDescent="0.3">
      <c r="A23" s="55" t="s">
        <v>70</v>
      </c>
      <c r="B23" s="35">
        <f>B21-B22</f>
        <v>54</v>
      </c>
    </row>
    <row r="24" spans="1:11" ht="29.25" customHeight="1" thickTop="1" thickBot="1" x14ac:dyDescent="0.3">
      <c r="A24" s="96" t="s">
        <v>66</v>
      </c>
      <c r="B24" s="86"/>
    </row>
    <row r="25" spans="1:11" ht="25.5" customHeight="1" thickTop="1" thickBot="1" x14ac:dyDescent="0.3">
      <c r="A25" s="71" t="s">
        <v>63</v>
      </c>
      <c r="B25" s="83">
        <v>4</v>
      </c>
      <c r="C25" s="41"/>
      <c r="E25" s="19"/>
      <c r="F25" s="19"/>
      <c r="G25" s="19"/>
      <c r="H25" s="42"/>
      <c r="I25" s="42"/>
      <c r="J25" s="42"/>
      <c r="K25" s="42"/>
    </row>
    <row r="26" spans="1:11" ht="18.75" thickTop="1" thickBot="1" x14ac:dyDescent="0.3">
      <c r="A26" s="71" t="s">
        <v>64</v>
      </c>
      <c r="B26" s="34">
        <v>3</v>
      </c>
      <c r="C26" s="41"/>
      <c r="D26" s="10"/>
      <c r="E26" s="10"/>
      <c r="F26" s="38"/>
      <c r="G26" s="10"/>
      <c r="H26" s="38"/>
      <c r="I26" s="38"/>
      <c r="J26" s="38"/>
      <c r="K26" s="38"/>
    </row>
    <row r="27" spans="1:11" ht="33" customHeight="1" thickTop="1" thickBot="1" x14ac:dyDescent="0.35">
      <c r="A27" s="55" t="s">
        <v>65</v>
      </c>
      <c r="B27" s="33">
        <f>SUM(B23,B25,B26)</f>
        <v>61</v>
      </c>
      <c r="C27" s="41"/>
      <c r="D27" s="10"/>
      <c r="E27" s="10"/>
      <c r="F27" s="10"/>
      <c r="G27" s="10"/>
      <c r="H27" s="10"/>
      <c r="I27" s="10"/>
      <c r="J27" s="10"/>
      <c r="K27" s="10"/>
    </row>
    <row r="28" spans="1:11" ht="16.5" thickTop="1" thickBot="1" x14ac:dyDescent="0.3">
      <c r="A28" s="96" t="s">
        <v>58</v>
      </c>
      <c r="B28" s="86" t="s">
        <v>44</v>
      </c>
      <c r="C28" s="47"/>
      <c r="D28" s="10"/>
      <c r="E28" s="10"/>
      <c r="F28" s="10"/>
      <c r="G28" s="10"/>
      <c r="H28" s="10"/>
    </row>
    <row r="29" spans="1:11" ht="16.5" thickTop="1" thickBot="1" x14ac:dyDescent="0.3">
      <c r="A29" s="100" t="s">
        <v>59</v>
      </c>
      <c r="B29" s="85" t="s">
        <v>44</v>
      </c>
      <c r="C29" s="41"/>
      <c r="D29" s="10"/>
      <c r="E29" s="10"/>
    </row>
    <row r="30" spans="1:11" ht="15.75" thickTop="1" x14ac:dyDescent="0.25">
      <c r="A30" s="17"/>
      <c r="B30" s="42"/>
      <c r="C30" s="47"/>
      <c r="D30" s="10"/>
      <c r="E30" s="10"/>
    </row>
    <row r="31" spans="1:11" ht="15.75" thickBot="1" x14ac:dyDescent="0.3">
      <c r="A31" s="17" t="s">
        <v>74</v>
      </c>
      <c r="B31" s="42"/>
      <c r="C31" s="47"/>
      <c r="D31" s="10"/>
      <c r="E31" s="10"/>
      <c r="F31" s="10"/>
      <c r="G31" s="10"/>
      <c r="H31" s="10"/>
      <c r="I31" s="10"/>
      <c r="J31" s="10"/>
      <c r="K31" s="10"/>
    </row>
    <row r="32" spans="1:11" ht="16.5" thickTop="1" thickBot="1" x14ac:dyDescent="0.3">
      <c r="A32" s="102" t="s">
        <v>75</v>
      </c>
      <c r="B32" s="112">
        <v>1</v>
      </c>
    </row>
    <row r="33" spans="1:2" ht="16.5" thickTop="1" thickBot="1" x14ac:dyDescent="0.3">
      <c r="A33" s="101" t="s">
        <v>76</v>
      </c>
      <c r="B33" s="113">
        <v>1</v>
      </c>
    </row>
    <row r="34" spans="1:2" ht="16.5" thickTop="1" thickBot="1" x14ac:dyDescent="0.3">
      <c r="A34" s="114" t="s">
        <v>77</v>
      </c>
      <c r="B34" s="111">
        <f>SUM(B20+B32+B33)</f>
        <v>9</v>
      </c>
    </row>
    <row r="35" spans="1:2" ht="16.5" thickTop="1" thickBot="1" x14ac:dyDescent="0.3">
      <c r="A35" s="116"/>
      <c r="B35" s="111"/>
    </row>
    <row r="36" spans="1:2" ht="16.5" thickTop="1" thickBot="1" x14ac:dyDescent="0.3">
      <c r="A36" s="16" t="s">
        <v>89</v>
      </c>
      <c r="B36" s="115">
        <v>8</v>
      </c>
    </row>
    <row r="37" spans="1:2" ht="15.75" thickTop="1" x14ac:dyDescent="0.25">
      <c r="A37" s="14"/>
      <c r="B37" s="94"/>
    </row>
    <row r="38" spans="1:2" x14ac:dyDescent="0.25">
      <c r="A38" s="14"/>
      <c r="B38" s="94"/>
    </row>
    <row r="39" spans="1:2" ht="17.25" x14ac:dyDescent="0.25">
      <c r="A39" s="17" t="s">
        <v>78</v>
      </c>
    </row>
    <row r="40" spans="1:2" ht="167.25" x14ac:dyDescent="0.25">
      <c r="A40" s="117" t="s">
        <v>90</v>
      </c>
    </row>
    <row r="41" spans="1:2" ht="17.25" x14ac:dyDescent="0.25">
      <c r="A41" s="14" t="s">
        <v>71</v>
      </c>
    </row>
    <row r="42" spans="1:2" ht="17.25" x14ac:dyDescent="0.25">
      <c r="A42" s="14" t="s">
        <v>60</v>
      </c>
    </row>
    <row r="43" spans="1:2" ht="17.25" x14ac:dyDescent="0.25">
      <c r="A43" s="17" t="s">
        <v>72</v>
      </c>
    </row>
    <row r="44" spans="1:2" x14ac:dyDescent="0.25">
      <c r="A44" s="17"/>
    </row>
    <row r="46" spans="1:2" x14ac:dyDescent="0.25">
      <c r="A46" s="17"/>
    </row>
    <row r="47" spans="1:2" x14ac:dyDescent="0.25">
      <c r="B47" s="10"/>
    </row>
    <row r="49" spans="1:1" x14ac:dyDescent="0.25">
      <c r="A49" s="46"/>
    </row>
    <row r="52" spans="1:1" ht="15.75" x14ac:dyDescent="0.25">
      <c r="A52" s="50"/>
    </row>
  </sheetData>
  <mergeCells count="1">
    <mergeCell ref="C3:E3"/>
  </mergeCells>
  <phoneticPr fontId="16" type="noConversion"/>
  <pageMargins left="0.19125" right="0.7" top="0.75" bottom="0.75" header="0.3" footer="0.3"/>
  <pageSetup scale="59" orientation="landscape"/>
  <headerFooter>
    <oddHeader>&amp;C&amp;A</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E36"/>
  <sheetViews>
    <sheetView showGridLines="0" tabSelected="1" zoomScaleNormal="100" workbookViewId="0"/>
  </sheetViews>
  <sheetFormatPr defaultColWidth="8.85546875" defaultRowHeight="15" x14ac:dyDescent="0.25"/>
  <cols>
    <col min="1" max="1" width="44" customWidth="1"/>
    <col min="2" max="2" width="22" customWidth="1"/>
    <col min="3" max="3" width="12.140625" customWidth="1"/>
    <col min="4" max="4" width="12.42578125" customWidth="1"/>
    <col min="5" max="5" width="15.28515625" customWidth="1"/>
  </cols>
  <sheetData>
    <row r="4" spans="1:5" x14ac:dyDescent="0.25">
      <c r="C4" s="182" t="s">
        <v>93</v>
      </c>
      <c r="D4" s="183"/>
      <c r="E4" s="183"/>
    </row>
    <row r="5" spans="1:5" ht="30.75" thickBot="1" x14ac:dyDescent="0.3">
      <c r="A5" s="4" t="s">
        <v>0</v>
      </c>
      <c r="B5" s="5" t="s">
        <v>15</v>
      </c>
      <c r="C5" s="121" t="s">
        <v>96</v>
      </c>
      <c r="D5" s="121" t="s">
        <v>95</v>
      </c>
      <c r="E5" s="122" t="s">
        <v>97</v>
      </c>
    </row>
    <row r="6" spans="1:5" ht="15.75" thickTop="1" x14ac:dyDescent="0.25">
      <c r="A6" s="1" t="s">
        <v>1</v>
      </c>
      <c r="B6" s="32">
        <v>7578000</v>
      </c>
      <c r="C6" s="136">
        <v>6231734</v>
      </c>
      <c r="D6" s="137">
        <v>1120</v>
      </c>
      <c r="E6" s="138">
        <v>190573</v>
      </c>
    </row>
    <row r="7" spans="1:5" x14ac:dyDescent="0.25">
      <c r="A7" s="1" t="s">
        <v>2</v>
      </c>
      <c r="B7" s="32">
        <v>0</v>
      </c>
      <c r="C7" s="136" t="s">
        <v>35</v>
      </c>
      <c r="D7" s="136" t="s">
        <v>35</v>
      </c>
      <c r="E7" s="136" t="s">
        <v>35</v>
      </c>
    </row>
    <row r="8" spans="1:5" x14ac:dyDescent="0.25">
      <c r="A8" s="1" t="s">
        <v>7</v>
      </c>
      <c r="B8" s="32">
        <v>0</v>
      </c>
      <c r="C8" s="136" t="s">
        <v>35</v>
      </c>
      <c r="D8" s="136" t="s">
        <v>35</v>
      </c>
      <c r="E8" s="136" t="s">
        <v>35</v>
      </c>
    </row>
    <row r="9" spans="1:5" x14ac:dyDescent="0.25">
      <c r="A9" s="1" t="s">
        <v>3</v>
      </c>
      <c r="B9" s="32">
        <v>0</v>
      </c>
      <c r="C9" s="136" t="s">
        <v>35</v>
      </c>
      <c r="D9" s="136" t="s">
        <v>35</v>
      </c>
      <c r="E9" s="136" t="s">
        <v>35</v>
      </c>
    </row>
    <row r="10" spans="1:5" x14ac:dyDescent="0.25">
      <c r="A10" s="1" t="s">
        <v>5</v>
      </c>
      <c r="B10" s="32">
        <v>0</v>
      </c>
      <c r="C10" s="136" t="s">
        <v>35</v>
      </c>
      <c r="D10" s="136" t="s">
        <v>35</v>
      </c>
      <c r="E10" s="136" t="s">
        <v>35</v>
      </c>
    </row>
    <row r="11" spans="1:5" x14ac:dyDescent="0.25">
      <c r="A11" s="1" t="s">
        <v>12</v>
      </c>
      <c r="B11" s="32">
        <v>11750000</v>
      </c>
      <c r="C11" s="136">
        <v>299250</v>
      </c>
      <c r="D11" s="136">
        <v>27</v>
      </c>
      <c r="E11" s="136">
        <v>748</v>
      </c>
    </row>
    <row r="12" spans="1:5" x14ac:dyDescent="0.25">
      <c r="A12" s="1" t="s">
        <v>4</v>
      </c>
      <c r="B12" s="32">
        <v>0</v>
      </c>
      <c r="C12" s="136" t="s">
        <v>35</v>
      </c>
      <c r="D12" s="136" t="s">
        <v>35</v>
      </c>
      <c r="E12" s="136" t="s">
        <v>35</v>
      </c>
    </row>
    <row r="13" spans="1:5" x14ac:dyDescent="0.25">
      <c r="A13" s="1" t="s">
        <v>6</v>
      </c>
      <c r="B13" s="32">
        <v>350000</v>
      </c>
      <c r="C13" s="136" t="s">
        <v>35</v>
      </c>
      <c r="D13" s="136" t="s">
        <v>35</v>
      </c>
      <c r="E13" s="136" t="s">
        <v>35</v>
      </c>
    </row>
    <row r="14" spans="1:5" x14ac:dyDescent="0.25">
      <c r="A14" s="1" t="s">
        <v>10</v>
      </c>
      <c r="B14" s="32">
        <v>1500000</v>
      </c>
      <c r="C14" s="136" t="s">
        <v>35</v>
      </c>
      <c r="D14" s="136" t="s">
        <v>35</v>
      </c>
      <c r="E14" s="136" t="s">
        <v>35</v>
      </c>
    </row>
    <row r="15" spans="1:5" ht="15.75" thickBot="1" x14ac:dyDescent="0.3">
      <c r="A15" s="1" t="s">
        <v>11</v>
      </c>
      <c r="B15" s="32">
        <v>0</v>
      </c>
      <c r="C15" s="136" t="s">
        <v>35</v>
      </c>
      <c r="D15" s="136" t="s">
        <v>35</v>
      </c>
      <c r="E15" s="136" t="s">
        <v>35</v>
      </c>
    </row>
    <row r="16" spans="1:5" ht="16.5" thickTop="1" thickBot="1" x14ac:dyDescent="0.3">
      <c r="A16" s="16" t="s">
        <v>13</v>
      </c>
      <c r="B16" s="74">
        <f>SUM(B6:B15)</f>
        <v>21178000</v>
      </c>
      <c r="C16" s="139">
        <f>SUM(C6:C15)</f>
        <v>6530984</v>
      </c>
      <c r="D16" s="139">
        <f>SUM(D6:D15)</f>
        <v>1147</v>
      </c>
      <c r="E16" s="140">
        <f>SUM(E6:E15)</f>
        <v>191321</v>
      </c>
    </row>
    <row r="17" spans="1:5" ht="18.75" thickTop="1" thickBot="1" x14ac:dyDescent="0.3">
      <c r="A17" s="16"/>
      <c r="B17" s="141" t="s">
        <v>110</v>
      </c>
      <c r="C17" s="144">
        <v>5541961</v>
      </c>
      <c r="D17" s="145">
        <v>735</v>
      </c>
      <c r="E17" s="146">
        <v>154471</v>
      </c>
    </row>
    <row r="18" spans="1:5" ht="16.5" thickTop="1" thickBot="1" x14ac:dyDescent="0.3">
      <c r="A18" s="142"/>
      <c r="B18" s="143" t="s">
        <v>98</v>
      </c>
      <c r="C18" s="147">
        <f>1+((C16-C17)/C17)</f>
        <v>1.1784608372379379</v>
      </c>
      <c r="D18" s="148">
        <f>1+(D16-D17)/D17</f>
        <v>1.5605442176870747</v>
      </c>
      <c r="E18" s="149">
        <f>1+(E16-E17)/E17</f>
        <v>1.2385561043820523</v>
      </c>
    </row>
    <row r="19" spans="1:5" ht="18.75" thickTop="1" thickBot="1" x14ac:dyDescent="0.3">
      <c r="A19" s="16" t="s">
        <v>99</v>
      </c>
      <c r="B19" s="152">
        <v>242431</v>
      </c>
      <c r="C19" s="41"/>
      <c r="D19" s="10"/>
      <c r="E19" s="10"/>
    </row>
    <row r="20" spans="1:5" ht="18.75" thickTop="1" thickBot="1" x14ac:dyDescent="0.3">
      <c r="A20" s="55" t="s">
        <v>101</v>
      </c>
      <c r="B20" s="33">
        <f>SUM(B16:B19)</f>
        <v>21420431</v>
      </c>
      <c r="C20" s="41"/>
      <c r="D20" s="10"/>
      <c r="E20" s="10"/>
    </row>
    <row r="21" spans="1:5" ht="18.75" thickTop="1" thickBot="1" x14ac:dyDescent="0.3">
      <c r="A21" s="96" t="s">
        <v>102</v>
      </c>
      <c r="B21" s="126">
        <v>0</v>
      </c>
      <c r="C21" s="41"/>
      <c r="D21" s="10"/>
      <c r="E21" s="10"/>
    </row>
    <row r="22" spans="1:5" ht="18.75" thickTop="1" thickBot="1" x14ac:dyDescent="0.3">
      <c r="A22" s="96" t="s">
        <v>103</v>
      </c>
      <c r="B22" s="120">
        <f>B20-B21</f>
        <v>21420431</v>
      </c>
      <c r="C22" s="41"/>
      <c r="D22" s="10"/>
      <c r="E22" s="10"/>
    </row>
    <row r="23" spans="1:5" ht="16.5" thickTop="1" thickBot="1" x14ac:dyDescent="0.3">
      <c r="A23" s="52" t="s">
        <v>67</v>
      </c>
      <c r="B23" s="49">
        <v>21178000</v>
      </c>
      <c r="C23" s="41"/>
      <c r="D23" s="10"/>
      <c r="E23" s="10"/>
    </row>
    <row r="24" spans="1:5" ht="16.5" thickTop="1" thickBot="1" x14ac:dyDescent="0.3">
      <c r="A24" s="52"/>
      <c r="B24" s="37"/>
      <c r="C24" s="47"/>
      <c r="D24" s="10"/>
      <c r="E24" s="10"/>
    </row>
    <row r="25" spans="1:5" ht="16.5" thickTop="1" thickBot="1" x14ac:dyDescent="0.3">
      <c r="A25" s="52" t="s">
        <v>68</v>
      </c>
      <c r="B25" s="127">
        <v>0.55000000000000004</v>
      </c>
      <c r="C25" s="41"/>
      <c r="D25" s="10"/>
      <c r="E25" s="10"/>
    </row>
    <row r="26" spans="1:5" ht="16.5" thickTop="1" thickBot="1" x14ac:dyDescent="0.3">
      <c r="A26" s="8" t="s">
        <v>69</v>
      </c>
      <c r="B26" s="128">
        <v>0.88</v>
      </c>
      <c r="C26" s="41"/>
      <c r="D26" s="10"/>
      <c r="E26" s="10"/>
    </row>
    <row r="27" spans="1:5" ht="16.5" thickTop="1" thickBot="1" x14ac:dyDescent="0.3">
      <c r="C27" s="20"/>
    </row>
    <row r="28" spans="1:5" ht="31.5" thickTop="1" thickBot="1" x14ac:dyDescent="0.3">
      <c r="A28" s="119" t="s">
        <v>91</v>
      </c>
      <c r="B28" s="115">
        <v>0</v>
      </c>
      <c r="C28" s="20"/>
    </row>
    <row r="29" spans="1:5" ht="15.75" thickTop="1" x14ac:dyDescent="0.25">
      <c r="A29" s="150"/>
      <c r="B29" s="151"/>
      <c r="C29" s="20"/>
    </row>
    <row r="30" spans="1:5" x14ac:dyDescent="0.25">
      <c r="A30" s="17" t="s">
        <v>105</v>
      </c>
      <c r="C30" s="20"/>
    </row>
    <row r="31" spans="1:5" x14ac:dyDescent="0.25">
      <c r="A31" s="17" t="s">
        <v>109</v>
      </c>
      <c r="C31" s="20"/>
    </row>
    <row r="32" spans="1:5" ht="61.5" customHeight="1" x14ac:dyDescent="0.25">
      <c r="A32" s="118" t="s">
        <v>106</v>
      </c>
      <c r="C32" s="20"/>
    </row>
    <row r="33" spans="1:3" ht="36.6" customHeight="1" x14ac:dyDescent="0.25">
      <c r="A33" s="118" t="s">
        <v>100</v>
      </c>
      <c r="C33" s="20"/>
    </row>
    <row r="34" spans="1:3" ht="317.25" x14ac:dyDescent="0.25">
      <c r="A34" s="118" t="s">
        <v>113</v>
      </c>
      <c r="C34" s="20"/>
    </row>
    <row r="35" spans="1:3" ht="24.95" customHeight="1" x14ac:dyDescent="0.25">
      <c r="A35" s="14" t="s">
        <v>104</v>
      </c>
      <c r="B35" s="10"/>
      <c r="C35" s="20"/>
    </row>
    <row r="36" spans="1:3" x14ac:dyDescent="0.25">
      <c r="A36" s="118"/>
    </row>
  </sheetData>
  <sheetProtection algorithmName="SHA-512" hashValue="AqSCO9mGOl2rWFADnTClHKywLDF7Dflargnnt58OQxAScSmNjUs1E0Xi8PPGlOl8wipzp/8KWU0gLlOva0D4mQ==" saltValue="eHw1w/HSZGRwjCdW4A5jqA==" spinCount="100000" sheet="1" objects="1" scenarios="1"/>
  <mergeCells count="1">
    <mergeCell ref="C4:E4"/>
  </mergeCells>
  <phoneticPr fontId="16" type="noConversion"/>
  <pageMargins left="0.7" right="0.7" top="0.75" bottom="0.75" header="0.3" footer="0.3"/>
  <pageSetup scale="64" orientation="landscape"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34"/>
  <sheetViews>
    <sheetView showGridLines="0" view="pageLayout" topLeftCell="A2" workbookViewId="0">
      <selection activeCell="A30" sqref="A30"/>
    </sheetView>
  </sheetViews>
  <sheetFormatPr defaultColWidth="8.85546875" defaultRowHeight="15" x14ac:dyDescent="0.25"/>
  <cols>
    <col min="2" max="2" width="35" customWidth="1"/>
    <col min="3" max="3" width="13.85546875" customWidth="1"/>
  </cols>
  <sheetData>
    <row r="2" spans="1:11" x14ac:dyDescent="0.25">
      <c r="D2" s="184" t="s">
        <v>8</v>
      </c>
      <c r="E2" s="184"/>
      <c r="F2" s="184"/>
      <c r="G2" s="184"/>
      <c r="H2" s="184"/>
      <c r="I2" s="184"/>
      <c r="J2" s="184"/>
    </row>
    <row r="3" spans="1:11" ht="18" thickBot="1" x14ac:dyDescent="0.3">
      <c r="A3" s="11" t="s">
        <v>0</v>
      </c>
      <c r="B3" s="2"/>
      <c r="C3" s="82" t="s">
        <v>50</v>
      </c>
      <c r="D3" s="2">
        <v>2019</v>
      </c>
      <c r="E3" s="2">
        <v>2020</v>
      </c>
      <c r="F3" s="2">
        <v>2021</v>
      </c>
      <c r="G3" s="2">
        <v>2022</v>
      </c>
      <c r="H3" s="2">
        <v>2023</v>
      </c>
      <c r="I3" s="2">
        <v>2024</v>
      </c>
      <c r="J3" s="2">
        <v>2025</v>
      </c>
      <c r="K3" s="5" t="s">
        <v>28</v>
      </c>
    </row>
    <row r="4" spans="1:11" ht="15.75" thickTop="1" x14ac:dyDescent="0.25">
      <c r="A4" s="1" t="s">
        <v>1</v>
      </c>
      <c r="C4" s="75"/>
      <c r="D4" s="75"/>
      <c r="E4" s="75"/>
      <c r="F4" s="75"/>
      <c r="G4" s="75"/>
      <c r="H4" s="75"/>
      <c r="I4" s="75"/>
      <c r="J4" s="75"/>
      <c r="K4" s="76">
        <f t="shared" ref="K4:K19" si="0">SUM(C4:J4)</f>
        <v>0</v>
      </c>
    </row>
    <row r="5" spans="1:11" x14ac:dyDescent="0.25">
      <c r="A5" s="1" t="s">
        <v>2</v>
      </c>
      <c r="C5" s="75"/>
      <c r="D5" s="75"/>
      <c r="E5" s="75"/>
      <c r="F5" s="75"/>
      <c r="G5" s="75"/>
      <c r="H5" s="75"/>
      <c r="I5" s="75"/>
      <c r="J5" s="75"/>
      <c r="K5" s="77">
        <f t="shared" si="0"/>
        <v>0</v>
      </c>
    </row>
    <row r="6" spans="1:11" x14ac:dyDescent="0.25">
      <c r="A6" s="1" t="s">
        <v>7</v>
      </c>
      <c r="C6" s="75"/>
      <c r="D6" s="75"/>
      <c r="E6" s="75"/>
      <c r="F6" s="75"/>
      <c r="G6" s="75"/>
      <c r="H6" s="75"/>
      <c r="I6" s="75"/>
      <c r="J6" s="75"/>
      <c r="K6" s="77">
        <f t="shared" si="0"/>
        <v>0</v>
      </c>
    </row>
    <row r="7" spans="1:11" x14ac:dyDescent="0.25">
      <c r="A7" s="1" t="s">
        <v>3</v>
      </c>
      <c r="C7" s="75"/>
      <c r="D7" s="75"/>
      <c r="E7" s="75"/>
      <c r="F7" s="75"/>
      <c r="G7" s="75"/>
      <c r="H7" s="75"/>
      <c r="I7" s="75"/>
      <c r="J7" s="75"/>
      <c r="K7" s="77">
        <f t="shared" si="0"/>
        <v>0</v>
      </c>
    </row>
    <row r="8" spans="1:11" x14ac:dyDescent="0.25">
      <c r="A8" s="1" t="s">
        <v>5</v>
      </c>
      <c r="B8" s="10"/>
      <c r="C8" s="77"/>
      <c r="D8" s="77"/>
      <c r="E8" s="77"/>
      <c r="F8" s="77"/>
      <c r="G8" s="77"/>
      <c r="H8" s="77"/>
      <c r="I8" s="77"/>
      <c r="J8" s="77"/>
      <c r="K8" s="77">
        <f t="shared" si="0"/>
        <v>0</v>
      </c>
    </row>
    <row r="9" spans="1:11" x14ac:dyDescent="0.25">
      <c r="A9" s="1" t="s">
        <v>12</v>
      </c>
      <c r="B9" s="10"/>
      <c r="C9" s="77"/>
      <c r="D9" s="77"/>
      <c r="E9" s="77"/>
      <c r="F9" s="77"/>
      <c r="G9" s="77"/>
      <c r="H9" s="77"/>
      <c r="I9" s="77"/>
      <c r="J9" s="77"/>
      <c r="K9" s="77">
        <f t="shared" si="0"/>
        <v>0</v>
      </c>
    </row>
    <row r="10" spans="1:11" x14ac:dyDescent="0.25">
      <c r="A10" s="1" t="s">
        <v>4</v>
      </c>
      <c r="C10" s="75"/>
      <c r="D10" s="75"/>
      <c r="E10" s="75"/>
      <c r="F10" s="75"/>
      <c r="G10" s="75"/>
      <c r="H10" s="75"/>
      <c r="I10" s="75"/>
      <c r="J10" s="75"/>
      <c r="K10" s="77">
        <f t="shared" si="0"/>
        <v>0</v>
      </c>
    </row>
    <row r="11" spans="1:11" x14ac:dyDescent="0.25">
      <c r="A11" s="1" t="s">
        <v>6</v>
      </c>
      <c r="B11" s="10"/>
      <c r="C11" s="77"/>
      <c r="D11" s="77"/>
      <c r="E11" s="77"/>
      <c r="F11" s="77"/>
      <c r="G11" s="77"/>
      <c r="H11" s="77"/>
      <c r="I11" s="77"/>
      <c r="J11" s="77"/>
      <c r="K11" s="77">
        <f t="shared" si="0"/>
        <v>0</v>
      </c>
    </row>
    <row r="12" spans="1:11" x14ac:dyDescent="0.25">
      <c r="A12" s="1" t="s">
        <v>10</v>
      </c>
      <c r="C12" s="75"/>
      <c r="D12" s="75"/>
      <c r="E12" s="75"/>
      <c r="F12" s="75"/>
      <c r="G12" s="75"/>
      <c r="H12" s="75"/>
      <c r="I12" s="75"/>
      <c r="J12" s="75"/>
      <c r="K12" s="77">
        <f t="shared" si="0"/>
        <v>0</v>
      </c>
    </row>
    <row r="13" spans="1:11" x14ac:dyDescent="0.25">
      <c r="A13" s="1" t="s">
        <v>11</v>
      </c>
      <c r="C13" s="75"/>
      <c r="D13" s="77"/>
      <c r="E13" s="77"/>
      <c r="F13" s="77"/>
      <c r="G13" s="77"/>
      <c r="H13" s="77"/>
      <c r="I13" s="77"/>
      <c r="J13" s="77"/>
      <c r="K13" s="77">
        <f t="shared" si="0"/>
        <v>0</v>
      </c>
    </row>
    <row r="14" spans="1:11" ht="18" thickBot="1" x14ac:dyDescent="0.3">
      <c r="A14" s="3" t="s">
        <v>49</v>
      </c>
      <c r="B14" s="2"/>
      <c r="C14" s="77"/>
      <c r="D14" s="77"/>
      <c r="E14" s="77"/>
      <c r="F14" s="77"/>
      <c r="G14" s="77"/>
      <c r="H14" s="77"/>
      <c r="I14" s="77"/>
      <c r="J14" s="77"/>
      <c r="K14" s="78">
        <f t="shared" si="0"/>
        <v>0</v>
      </c>
    </row>
    <row r="15" spans="1:11" ht="16.5" thickTop="1" thickBot="1" x14ac:dyDescent="0.3">
      <c r="A15" s="16" t="s">
        <v>42</v>
      </c>
      <c r="B15" s="15"/>
      <c r="C15" s="79"/>
      <c r="D15" s="76"/>
      <c r="E15" s="76"/>
      <c r="F15" s="76"/>
      <c r="G15" s="76"/>
      <c r="H15" s="76"/>
      <c r="I15" s="76"/>
      <c r="J15" s="76"/>
      <c r="K15" s="80">
        <f t="shared" si="0"/>
        <v>0</v>
      </c>
    </row>
    <row r="16" spans="1:11" ht="16.5" thickTop="1" thickBot="1" x14ac:dyDescent="0.3">
      <c r="A16" s="16" t="s">
        <v>38</v>
      </c>
      <c r="B16" s="13"/>
      <c r="C16" s="79"/>
      <c r="D16" s="76"/>
      <c r="E16" s="76"/>
      <c r="F16" s="76"/>
      <c r="G16" s="76"/>
      <c r="H16" s="76"/>
      <c r="I16" s="76"/>
      <c r="J16" s="76"/>
      <c r="K16" s="80">
        <f t="shared" si="0"/>
        <v>0</v>
      </c>
    </row>
    <row r="17" spans="1:11" ht="16.5" thickTop="1" thickBot="1" x14ac:dyDescent="0.3">
      <c r="A17" s="16" t="s">
        <v>39</v>
      </c>
      <c r="B17" s="15"/>
      <c r="C17" s="81"/>
      <c r="D17" s="76"/>
      <c r="E17" s="76"/>
      <c r="F17" s="76"/>
      <c r="G17" s="76"/>
      <c r="H17" s="76"/>
      <c r="I17" s="76"/>
      <c r="J17" s="76"/>
      <c r="K17" s="80">
        <f t="shared" si="0"/>
        <v>0</v>
      </c>
    </row>
    <row r="18" spans="1:11" ht="16.5" thickTop="1" thickBot="1" x14ac:dyDescent="0.3">
      <c r="A18" s="16" t="s">
        <v>34</v>
      </c>
      <c r="B18" s="15"/>
      <c r="C18" s="88">
        <f t="shared" ref="C18:J18" si="1">SUM(C4:C17)</f>
        <v>0</v>
      </c>
      <c r="D18" s="76">
        <f t="shared" si="1"/>
        <v>0</v>
      </c>
      <c r="E18" s="76">
        <f t="shared" si="1"/>
        <v>0</v>
      </c>
      <c r="F18" s="76">
        <f t="shared" si="1"/>
        <v>0</v>
      </c>
      <c r="G18" s="76">
        <f t="shared" si="1"/>
        <v>0</v>
      </c>
      <c r="H18" s="76">
        <f t="shared" si="1"/>
        <v>0</v>
      </c>
      <c r="I18" s="76">
        <f t="shared" si="1"/>
        <v>0</v>
      </c>
      <c r="J18" s="76">
        <f t="shared" si="1"/>
        <v>0</v>
      </c>
      <c r="K18" s="80">
        <f t="shared" si="0"/>
        <v>0</v>
      </c>
    </row>
    <row r="19" spans="1:11" ht="16.5" thickTop="1" thickBot="1" x14ac:dyDescent="0.3">
      <c r="A19" s="185" t="s">
        <v>53</v>
      </c>
      <c r="B19" s="186"/>
      <c r="C19" s="87"/>
      <c r="D19" s="80"/>
      <c r="E19" s="80"/>
      <c r="F19" s="80"/>
      <c r="G19" s="80"/>
      <c r="H19" s="80"/>
      <c r="I19" s="80"/>
      <c r="J19" s="80"/>
      <c r="K19" s="80">
        <f t="shared" si="0"/>
        <v>0</v>
      </c>
    </row>
    <row r="20" spans="1:11" ht="16.5" thickTop="1" thickBot="1" x14ac:dyDescent="0.3">
      <c r="A20" s="58"/>
      <c r="B20" s="89"/>
      <c r="C20" s="31"/>
      <c r="D20" s="6"/>
      <c r="E20" s="6"/>
      <c r="F20" s="6"/>
      <c r="G20" s="6"/>
      <c r="H20" s="6"/>
      <c r="I20" s="6"/>
      <c r="J20" s="6"/>
      <c r="K20" s="7"/>
    </row>
    <row r="21" spans="1:11" ht="18.75" thickTop="1" thickBot="1" x14ac:dyDescent="0.3">
      <c r="A21" s="58" t="s">
        <v>55</v>
      </c>
      <c r="B21" s="89"/>
      <c r="C21" s="31"/>
      <c r="D21" s="6"/>
      <c r="E21" s="6"/>
      <c r="F21" s="6"/>
      <c r="G21" s="6"/>
      <c r="H21" s="6"/>
      <c r="I21" s="6"/>
      <c r="J21" s="6"/>
      <c r="K21" s="7"/>
    </row>
    <row r="22" spans="1:11" ht="18.75" thickTop="1" thickBot="1" x14ac:dyDescent="0.3">
      <c r="A22" s="58" t="s">
        <v>54</v>
      </c>
      <c r="B22" s="89"/>
      <c r="C22" s="31"/>
      <c r="D22" s="6"/>
      <c r="E22" s="6"/>
      <c r="F22" s="6"/>
      <c r="G22" s="6"/>
      <c r="H22" s="6"/>
      <c r="I22" s="6"/>
      <c r="J22" s="6"/>
      <c r="K22" s="7"/>
    </row>
    <row r="23" spans="1:11" ht="16.5" thickTop="1" thickBot="1" x14ac:dyDescent="0.3">
      <c r="A23" s="58"/>
      <c r="B23" s="89"/>
      <c r="C23" s="31"/>
      <c r="D23" s="6"/>
      <c r="E23" s="6"/>
      <c r="F23" s="6"/>
      <c r="G23" s="6"/>
      <c r="H23" s="6"/>
      <c r="I23" s="6"/>
      <c r="J23" s="6"/>
      <c r="K23" s="7"/>
    </row>
    <row r="24" spans="1:11" ht="16.5" thickTop="1" thickBot="1" x14ac:dyDescent="0.3">
      <c r="A24" s="30" t="s">
        <v>86</v>
      </c>
      <c r="B24" s="13"/>
      <c r="C24" s="6"/>
      <c r="D24" s="6"/>
      <c r="E24" s="6"/>
      <c r="F24" s="6"/>
      <c r="G24" s="6"/>
      <c r="H24" s="105" t="s">
        <v>88</v>
      </c>
      <c r="I24" s="105" t="s">
        <v>88</v>
      </c>
      <c r="J24" s="105" t="s">
        <v>88</v>
      </c>
      <c r="K24" s="6"/>
    </row>
    <row r="25" spans="1:11" ht="16.5" thickTop="1" thickBot="1" x14ac:dyDescent="0.3">
      <c r="A25" s="8" t="s">
        <v>87</v>
      </c>
      <c r="B25" s="15"/>
      <c r="C25" s="2"/>
      <c r="D25" s="2"/>
      <c r="E25" s="2"/>
      <c r="F25" s="2"/>
      <c r="G25" s="2"/>
      <c r="H25" s="105" t="s">
        <v>88</v>
      </c>
      <c r="I25" s="105" t="s">
        <v>88</v>
      </c>
      <c r="J25" s="105" t="s">
        <v>88</v>
      </c>
      <c r="K25" s="6"/>
    </row>
    <row r="26" spans="1:11" ht="15.75" thickTop="1" x14ac:dyDescent="0.25">
      <c r="A26" s="18"/>
      <c r="B26" s="10"/>
      <c r="C26" s="10"/>
      <c r="D26" s="10"/>
      <c r="E26" s="10"/>
      <c r="F26" s="10"/>
      <c r="G26" s="10"/>
      <c r="H26" s="10"/>
      <c r="I26" s="10"/>
      <c r="J26" s="10"/>
    </row>
    <row r="27" spans="1:11" ht="17.25" x14ac:dyDescent="0.25">
      <c r="A27" s="14" t="s">
        <v>52</v>
      </c>
      <c r="B27" s="10"/>
      <c r="C27" s="10"/>
      <c r="D27" s="10"/>
      <c r="E27" s="10"/>
      <c r="F27" s="10"/>
      <c r="G27" s="10"/>
      <c r="H27" s="10"/>
      <c r="I27" s="10"/>
      <c r="J27" s="10"/>
    </row>
    <row r="28" spans="1:11" ht="17.25" x14ac:dyDescent="0.25">
      <c r="A28" s="14" t="s">
        <v>51</v>
      </c>
      <c r="B28" s="10"/>
      <c r="C28" s="10"/>
      <c r="D28" s="10"/>
      <c r="E28" s="10"/>
      <c r="F28" s="10"/>
      <c r="G28" s="10"/>
      <c r="H28" s="10"/>
      <c r="I28" s="10"/>
      <c r="J28" s="10"/>
    </row>
    <row r="29" spans="1:11" ht="17.25" x14ac:dyDescent="0.25">
      <c r="A29" s="14" t="s">
        <v>79</v>
      </c>
      <c r="B29" s="10"/>
      <c r="C29" s="10"/>
      <c r="D29" s="10"/>
      <c r="E29" s="10"/>
      <c r="F29" s="10"/>
      <c r="G29" s="10"/>
      <c r="H29" s="10"/>
      <c r="I29" s="10"/>
      <c r="J29" s="10"/>
    </row>
    <row r="30" spans="1:11" ht="17.25" x14ac:dyDescent="0.25">
      <c r="A30" s="14" t="s">
        <v>80</v>
      </c>
      <c r="B30" s="10"/>
      <c r="C30" s="10"/>
      <c r="D30" s="10"/>
      <c r="E30" s="10"/>
      <c r="F30" s="10"/>
      <c r="G30" s="10"/>
      <c r="H30" s="10"/>
      <c r="I30" s="10"/>
      <c r="J30" s="10"/>
    </row>
    <row r="31" spans="1:11" x14ac:dyDescent="0.25">
      <c r="A31" s="17"/>
      <c r="B31" s="10"/>
      <c r="C31" s="10"/>
      <c r="D31" s="10"/>
      <c r="E31" s="10"/>
      <c r="F31" s="10"/>
      <c r="G31" s="10"/>
      <c r="H31" s="10"/>
      <c r="I31" s="10"/>
      <c r="J31" s="10"/>
    </row>
    <row r="32" spans="1:11" x14ac:dyDescent="0.25">
      <c r="A32" s="17"/>
      <c r="B32" s="10"/>
      <c r="C32" s="10"/>
      <c r="D32" s="10"/>
      <c r="E32" s="10"/>
      <c r="F32" s="10"/>
      <c r="G32" s="10"/>
      <c r="H32" s="10"/>
      <c r="I32" s="10"/>
      <c r="J32" s="10"/>
    </row>
    <row r="33" spans="1:10" x14ac:dyDescent="0.25">
      <c r="A33" s="17"/>
      <c r="B33" s="10"/>
      <c r="C33" s="10"/>
      <c r="D33" s="10"/>
      <c r="E33" s="10"/>
      <c r="F33" s="10"/>
      <c r="G33" s="10"/>
      <c r="H33" s="10"/>
      <c r="I33" s="10"/>
      <c r="J33" s="10"/>
    </row>
    <row r="34" spans="1:10" x14ac:dyDescent="0.25">
      <c r="A34" s="17"/>
      <c r="B34" s="10"/>
      <c r="C34" s="10"/>
      <c r="D34" s="10"/>
      <c r="E34" s="10"/>
      <c r="F34" s="10"/>
      <c r="G34" s="10"/>
      <c r="H34" s="10"/>
      <c r="I34" s="10"/>
      <c r="J34" s="10"/>
    </row>
  </sheetData>
  <mergeCells count="2">
    <mergeCell ref="D2:J2"/>
    <mergeCell ref="A19:B19"/>
  </mergeCells>
  <phoneticPr fontId="16" type="noConversion"/>
  <pageMargins left="0.7" right="0.7" top="0.75" bottom="0.75" header="0.3" footer="0.3"/>
  <pageSetup scale="95" orientation="landscape" verticalDpi="4294967292" r:id="rId1"/>
  <headerFooter>
    <oddHeader>&amp;C&amp;A</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24"/>
  <sheetViews>
    <sheetView showGridLines="0" showWhiteSpace="0" workbookViewId="0"/>
  </sheetViews>
  <sheetFormatPr defaultColWidth="8.85546875" defaultRowHeight="15" x14ac:dyDescent="0.25"/>
  <cols>
    <col min="2" max="2" width="35" customWidth="1"/>
    <col min="3" max="3" width="13.85546875" customWidth="1"/>
    <col min="4" max="10" width="14.5703125" bestFit="1" customWidth="1"/>
    <col min="11" max="11" width="15.5703125" bestFit="1" customWidth="1"/>
  </cols>
  <sheetData>
    <row r="2" spans="1:11" x14ac:dyDescent="0.25">
      <c r="D2" s="184" t="s">
        <v>8</v>
      </c>
      <c r="E2" s="184"/>
      <c r="F2" s="184"/>
      <c r="G2" s="184"/>
      <c r="H2" s="184"/>
      <c r="I2" s="184"/>
      <c r="J2" s="184"/>
    </row>
    <row r="3" spans="1:11" ht="15.75" thickBot="1" x14ac:dyDescent="0.3">
      <c r="A3" s="11" t="s">
        <v>0</v>
      </c>
      <c r="B3" s="2"/>
      <c r="C3" s="9" t="s">
        <v>33</v>
      </c>
      <c r="D3" s="2">
        <v>2019</v>
      </c>
      <c r="E3" s="2">
        <v>2020</v>
      </c>
      <c r="F3" s="2">
        <v>2021</v>
      </c>
      <c r="G3" s="2">
        <v>2022</v>
      </c>
      <c r="H3" s="2">
        <v>2023</v>
      </c>
      <c r="I3" s="2">
        <v>2024</v>
      </c>
      <c r="J3" s="2">
        <v>2025</v>
      </c>
      <c r="K3" s="5" t="s">
        <v>28</v>
      </c>
    </row>
    <row r="4" spans="1:11" ht="15.75" thickTop="1" x14ac:dyDescent="0.25">
      <c r="A4" s="1" t="s">
        <v>1</v>
      </c>
      <c r="C4" s="32">
        <v>6540000</v>
      </c>
      <c r="D4" s="32">
        <v>6721000</v>
      </c>
      <c r="E4" s="32">
        <v>7578000</v>
      </c>
      <c r="F4" s="32">
        <v>7882000</v>
      </c>
      <c r="G4" s="32">
        <v>8200000</v>
      </c>
      <c r="H4" s="32">
        <v>8250000</v>
      </c>
      <c r="I4" s="32">
        <v>8250000</v>
      </c>
      <c r="J4" s="32">
        <v>8250000</v>
      </c>
      <c r="K4" s="32">
        <f>SUM(C4:J4)</f>
        <v>61671000</v>
      </c>
    </row>
    <row r="5" spans="1:11" x14ac:dyDescent="0.25">
      <c r="A5" s="1" t="s">
        <v>2</v>
      </c>
      <c r="C5" s="32">
        <v>0</v>
      </c>
      <c r="D5" s="32">
        <v>0</v>
      </c>
      <c r="E5" s="32">
        <v>0</v>
      </c>
      <c r="F5" s="32">
        <v>0</v>
      </c>
      <c r="G5" s="32">
        <v>0</v>
      </c>
      <c r="H5" s="32">
        <v>0</v>
      </c>
      <c r="I5" s="32">
        <v>0</v>
      </c>
      <c r="J5" s="32">
        <v>0</v>
      </c>
      <c r="K5" s="32">
        <f t="shared" ref="K5:K17" si="0">SUM(C5:J5)</f>
        <v>0</v>
      </c>
    </row>
    <row r="6" spans="1:11" x14ac:dyDescent="0.25">
      <c r="A6" s="1" t="s">
        <v>7</v>
      </c>
      <c r="C6" s="32">
        <v>0</v>
      </c>
      <c r="D6" s="32">
        <v>0</v>
      </c>
      <c r="E6" s="32">
        <v>0</v>
      </c>
      <c r="F6" s="32">
        <v>0</v>
      </c>
      <c r="G6" s="32">
        <v>0</v>
      </c>
      <c r="H6" s="32">
        <v>0</v>
      </c>
      <c r="I6" s="32">
        <v>0</v>
      </c>
      <c r="J6" s="32">
        <v>0</v>
      </c>
      <c r="K6" s="32">
        <f t="shared" si="0"/>
        <v>0</v>
      </c>
    </row>
    <row r="7" spans="1:11" x14ac:dyDescent="0.25">
      <c r="A7" s="1" t="s">
        <v>3</v>
      </c>
      <c r="C7" s="32">
        <v>0</v>
      </c>
      <c r="D7" s="32">
        <v>0</v>
      </c>
      <c r="E7" s="32">
        <v>0</v>
      </c>
      <c r="F7" s="32">
        <v>0</v>
      </c>
      <c r="G7" s="32">
        <v>0</v>
      </c>
      <c r="H7" s="32">
        <v>0</v>
      </c>
      <c r="I7" s="32">
        <v>0</v>
      </c>
      <c r="J7" s="32">
        <v>0</v>
      </c>
      <c r="K7" s="32">
        <f t="shared" si="0"/>
        <v>0</v>
      </c>
    </row>
    <row r="8" spans="1:11" x14ac:dyDescent="0.25">
      <c r="A8" s="1" t="s">
        <v>5</v>
      </c>
      <c r="B8" s="10"/>
      <c r="C8" s="32">
        <v>0</v>
      </c>
      <c r="D8" s="32">
        <v>0</v>
      </c>
      <c r="E8" s="32">
        <v>0</v>
      </c>
      <c r="F8" s="32">
        <v>0</v>
      </c>
      <c r="G8" s="32">
        <v>0</v>
      </c>
      <c r="H8" s="32">
        <v>0</v>
      </c>
      <c r="I8" s="32">
        <v>0</v>
      </c>
      <c r="J8" s="32">
        <v>0</v>
      </c>
      <c r="K8" s="32">
        <f t="shared" si="0"/>
        <v>0</v>
      </c>
    </row>
    <row r="9" spans="1:11" x14ac:dyDescent="0.25">
      <c r="A9" s="1" t="s">
        <v>12</v>
      </c>
      <c r="B9" s="10"/>
      <c r="C9" s="32">
        <v>9815000</v>
      </c>
      <c r="D9" s="32">
        <v>11500000</v>
      </c>
      <c r="E9" s="32">
        <v>11750000</v>
      </c>
      <c r="F9" s="32">
        <v>11794000</v>
      </c>
      <c r="G9" s="32">
        <v>11887000</v>
      </c>
      <c r="H9" s="32">
        <v>12290000</v>
      </c>
      <c r="I9" s="32">
        <v>12693000</v>
      </c>
      <c r="J9" s="32">
        <v>13141000</v>
      </c>
      <c r="K9" s="32">
        <f t="shared" si="0"/>
        <v>94870000</v>
      </c>
    </row>
    <row r="10" spans="1:11" x14ac:dyDescent="0.25">
      <c r="A10" s="1" t="s">
        <v>4</v>
      </c>
      <c r="C10" s="32">
        <v>0</v>
      </c>
      <c r="D10" s="32">
        <v>0</v>
      </c>
      <c r="E10" s="32">
        <v>0</v>
      </c>
      <c r="F10" s="32">
        <v>0</v>
      </c>
      <c r="G10" s="32">
        <v>0</v>
      </c>
      <c r="H10" s="32">
        <v>0</v>
      </c>
      <c r="I10" s="32">
        <v>0</v>
      </c>
      <c r="J10" s="32">
        <v>0</v>
      </c>
      <c r="K10" s="32">
        <f t="shared" si="0"/>
        <v>0</v>
      </c>
    </row>
    <row r="11" spans="1:11" x14ac:dyDescent="0.25">
      <c r="A11" s="1" t="s">
        <v>6</v>
      </c>
      <c r="B11" s="10"/>
      <c r="C11" s="32">
        <v>258000</v>
      </c>
      <c r="D11" s="32">
        <v>284000</v>
      </c>
      <c r="E11" s="32">
        <v>350000</v>
      </c>
      <c r="F11" s="32">
        <v>350000</v>
      </c>
      <c r="G11" s="32">
        <v>400000</v>
      </c>
      <c r="H11" s="32">
        <v>400000</v>
      </c>
      <c r="I11" s="32">
        <v>450000</v>
      </c>
      <c r="J11" s="32">
        <v>500000</v>
      </c>
      <c r="K11" s="32">
        <f t="shared" si="0"/>
        <v>2992000</v>
      </c>
    </row>
    <row r="12" spans="1:11" x14ac:dyDescent="0.25">
      <c r="A12" s="1" t="s">
        <v>10</v>
      </c>
      <c r="C12" s="32">
        <v>2180000</v>
      </c>
      <c r="D12" s="32">
        <v>2237000</v>
      </c>
      <c r="E12" s="32">
        <v>1500000</v>
      </c>
      <c r="F12" s="32">
        <v>1600000</v>
      </c>
      <c r="G12" s="32">
        <v>1600000</v>
      </c>
      <c r="H12" s="32">
        <v>1620000</v>
      </c>
      <c r="I12" s="32">
        <v>1650000</v>
      </c>
      <c r="J12" s="32">
        <v>1650000</v>
      </c>
      <c r="K12" s="32">
        <f t="shared" si="0"/>
        <v>14037000</v>
      </c>
    </row>
    <row r="13" spans="1:11" x14ac:dyDescent="0.25">
      <c r="A13" s="1" t="s">
        <v>11</v>
      </c>
      <c r="C13" s="32">
        <v>0</v>
      </c>
      <c r="D13" s="32">
        <v>0</v>
      </c>
      <c r="E13" s="32">
        <v>0</v>
      </c>
      <c r="F13" s="32">
        <v>0</v>
      </c>
      <c r="G13" s="32">
        <v>0</v>
      </c>
      <c r="H13" s="32">
        <v>0</v>
      </c>
      <c r="I13" s="32">
        <v>0</v>
      </c>
      <c r="J13" s="32">
        <v>0</v>
      </c>
      <c r="K13" s="32">
        <f t="shared" si="0"/>
        <v>0</v>
      </c>
    </row>
    <row r="14" spans="1:11" ht="15.75" thickBot="1" x14ac:dyDescent="0.3">
      <c r="A14" s="3" t="s">
        <v>13</v>
      </c>
      <c r="B14" s="2"/>
      <c r="C14" s="32">
        <f>SUM(C4:C13)</f>
        <v>18793000</v>
      </c>
      <c r="D14" s="32">
        <f t="shared" ref="D14:J14" si="1">SUM(D4:D13)</f>
        <v>20742000</v>
      </c>
      <c r="E14" s="32">
        <f t="shared" si="1"/>
        <v>21178000</v>
      </c>
      <c r="F14" s="32">
        <f t="shared" si="1"/>
        <v>21626000</v>
      </c>
      <c r="G14" s="32">
        <f t="shared" si="1"/>
        <v>22087000</v>
      </c>
      <c r="H14" s="32">
        <f t="shared" si="1"/>
        <v>22560000</v>
      </c>
      <c r="I14" s="32">
        <f t="shared" si="1"/>
        <v>23043000</v>
      </c>
      <c r="J14" s="32">
        <f t="shared" si="1"/>
        <v>23541000</v>
      </c>
      <c r="K14" s="32">
        <f t="shared" si="0"/>
        <v>173570000</v>
      </c>
    </row>
    <row r="15" spans="1:11" ht="18.75" thickTop="1" thickBot="1" x14ac:dyDescent="0.3">
      <c r="A15" s="16" t="s">
        <v>92</v>
      </c>
      <c r="B15" s="15"/>
      <c r="C15" s="153">
        <v>0</v>
      </c>
      <c r="D15" s="154">
        <v>237668.68114583299</v>
      </c>
      <c r="E15" s="154">
        <f>'1b. CCA-REN PY budget_savings'!B19</f>
        <v>242431</v>
      </c>
      <c r="F15" s="154">
        <f>E15</f>
        <v>242431</v>
      </c>
      <c r="G15" s="154">
        <f>F15</f>
        <v>242431</v>
      </c>
      <c r="H15" s="154">
        <f>G15</f>
        <v>242431</v>
      </c>
      <c r="I15" s="154">
        <f>H15</f>
        <v>242431</v>
      </c>
      <c r="J15" s="154">
        <f>I15</f>
        <v>242431</v>
      </c>
      <c r="K15" s="155">
        <f>SUM(C15:J15)</f>
        <v>1692254.6811458329</v>
      </c>
    </row>
    <row r="16" spans="1:11" ht="16.5" thickTop="1" thickBot="1" x14ac:dyDescent="0.3">
      <c r="A16" s="16" t="s">
        <v>94</v>
      </c>
      <c r="B16" s="15"/>
      <c r="C16" s="157">
        <f t="shared" ref="C16:J16" si="2">SUM(C14,C15)</f>
        <v>18793000</v>
      </c>
      <c r="D16" s="153">
        <f>SUM(D14,D15)</f>
        <v>20979668.681145832</v>
      </c>
      <c r="E16" s="159">
        <f t="shared" si="2"/>
        <v>21420431</v>
      </c>
      <c r="F16" s="159">
        <f t="shared" si="2"/>
        <v>21868431</v>
      </c>
      <c r="G16" s="159">
        <f t="shared" si="2"/>
        <v>22329431</v>
      </c>
      <c r="H16" s="153">
        <f t="shared" si="2"/>
        <v>22802431</v>
      </c>
      <c r="I16" s="159">
        <f t="shared" si="2"/>
        <v>23285431</v>
      </c>
      <c r="J16" s="160">
        <f t="shared" si="2"/>
        <v>23783431</v>
      </c>
      <c r="K16" s="161">
        <f>SUM(K14,K15)</f>
        <v>175262254.68114585</v>
      </c>
    </row>
    <row r="17" spans="1:11" ht="16.5" thickTop="1" thickBot="1" x14ac:dyDescent="0.3">
      <c r="A17" s="185" t="s">
        <v>73</v>
      </c>
      <c r="B17" s="187"/>
      <c r="C17" s="158">
        <v>18793000</v>
      </c>
      <c r="D17" s="156">
        <v>20742000</v>
      </c>
      <c r="E17" s="158">
        <v>21178000</v>
      </c>
      <c r="F17" s="158">
        <v>21626000</v>
      </c>
      <c r="G17" s="158">
        <v>22087000</v>
      </c>
      <c r="H17" s="156">
        <v>22560000</v>
      </c>
      <c r="I17" s="158">
        <v>23043000</v>
      </c>
      <c r="J17" s="158">
        <v>23541000</v>
      </c>
      <c r="K17" s="158">
        <f t="shared" si="0"/>
        <v>173570000</v>
      </c>
    </row>
    <row r="18" spans="1:11" ht="16.5" thickTop="1" thickBot="1" x14ac:dyDescent="0.3">
      <c r="A18" s="52"/>
      <c r="B18" s="51"/>
      <c r="C18" s="31"/>
      <c r="D18" s="6"/>
      <c r="E18" s="2"/>
      <c r="F18" s="2"/>
      <c r="G18" s="2"/>
      <c r="H18" s="6"/>
      <c r="I18" s="2"/>
      <c r="J18" s="2"/>
      <c r="K18" s="10"/>
    </row>
    <row r="19" spans="1:11" ht="16.5" thickTop="1" thickBot="1" x14ac:dyDescent="0.3">
      <c r="A19" s="52" t="s">
        <v>31</v>
      </c>
      <c r="B19" s="13"/>
      <c r="C19" s="123">
        <v>0.19</v>
      </c>
      <c r="D19" s="124">
        <v>0.27</v>
      </c>
      <c r="E19" s="129">
        <v>0.55000000000000004</v>
      </c>
      <c r="F19" s="135">
        <v>0.56650000000000011</v>
      </c>
      <c r="G19" s="135">
        <v>0.5834950000000001</v>
      </c>
      <c r="H19" s="135">
        <v>0.60099985000000011</v>
      </c>
      <c r="I19" s="135">
        <v>0.61902984550000018</v>
      </c>
      <c r="J19" s="135">
        <v>0.63760074086500018</v>
      </c>
      <c r="K19" s="56"/>
    </row>
    <row r="20" spans="1:11" ht="16.5" thickTop="1" thickBot="1" x14ac:dyDescent="0.3">
      <c r="A20" s="8" t="s">
        <v>32</v>
      </c>
      <c r="B20" s="15"/>
      <c r="C20" s="125">
        <v>0.21</v>
      </c>
      <c r="D20" s="124">
        <v>0.28999999999999998</v>
      </c>
      <c r="E20" s="129">
        <v>0.88</v>
      </c>
      <c r="F20" s="129">
        <v>1.1000000000000001</v>
      </c>
      <c r="G20" s="129">
        <v>1.1399999999999999</v>
      </c>
      <c r="H20" s="129">
        <v>1.19</v>
      </c>
      <c r="I20" s="129">
        <v>1.25</v>
      </c>
      <c r="J20" s="129">
        <v>1.36</v>
      </c>
      <c r="K20" s="56"/>
    </row>
    <row r="21" spans="1:11" ht="15.75" thickTop="1" x14ac:dyDescent="0.25">
      <c r="A21" s="18"/>
      <c r="B21" s="10"/>
      <c r="C21" s="10"/>
      <c r="D21" s="10"/>
      <c r="E21" s="10"/>
      <c r="F21" s="10"/>
      <c r="G21" s="10"/>
      <c r="H21" s="10"/>
      <c r="I21" s="10"/>
      <c r="J21" s="10"/>
    </row>
    <row r="22" spans="1:11" x14ac:dyDescent="0.25">
      <c r="A22" s="14"/>
      <c r="B22" s="10"/>
      <c r="C22" s="10"/>
      <c r="D22" s="10"/>
      <c r="E22" s="10"/>
      <c r="F22" s="10"/>
      <c r="G22" s="10"/>
      <c r="H22" s="10"/>
      <c r="I22" s="10"/>
      <c r="J22" s="10"/>
    </row>
    <row r="23" spans="1:11" x14ac:dyDescent="0.25">
      <c r="A23" s="14" t="s">
        <v>47</v>
      </c>
      <c r="B23" s="10"/>
      <c r="C23" s="10"/>
      <c r="D23" s="10"/>
      <c r="E23" s="10"/>
      <c r="F23" s="10"/>
      <c r="G23" s="10"/>
      <c r="H23" s="10"/>
      <c r="I23" s="10"/>
      <c r="J23" s="10"/>
    </row>
    <row r="24" spans="1:11" ht="409.5" customHeight="1" x14ac:dyDescent="0.25">
      <c r="A24" s="181" t="s">
        <v>108</v>
      </c>
    </row>
  </sheetData>
  <sheetProtection algorithmName="SHA-512" hashValue="YyBl7k0g89r17bDLvPbYsyGZvSG0vUpSfev7AP36j5xeVFCWAJNBy8wFXQAnKO4ODpzfRzj/9Us6T9jtzH02+Q==" saltValue="c5zuIBtNw6HqhVex+Uhy2A==" spinCount="100000" sheet="1" objects="1" scenarios="1"/>
  <mergeCells count="2">
    <mergeCell ref="D2:J2"/>
    <mergeCell ref="A17:B17"/>
  </mergeCells>
  <phoneticPr fontId="16" type="noConversion"/>
  <pageMargins left="0.7" right="0.7" top="0.75" bottom="0.75" header="0.3" footer="0.3"/>
  <pageSetup scale="60" orientation="landscape" r:id="rId1"/>
  <headerFooter>
    <oddHeader>&amp;C&amp;A</oddHeader>
  </headerFooter>
  <ignoredErrors>
    <ignoredError sqref="D14:J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J23"/>
  <sheetViews>
    <sheetView showGridLines="0" workbookViewId="0">
      <selection activeCell="C11" sqref="C11"/>
    </sheetView>
  </sheetViews>
  <sheetFormatPr defaultColWidth="8.85546875" defaultRowHeight="15" x14ac:dyDescent="0.25"/>
  <cols>
    <col min="2" max="2" width="20.140625" customWidth="1"/>
    <col min="3" max="3" width="8.85546875" style="46"/>
  </cols>
  <sheetData>
    <row r="3" spans="1:10" x14ac:dyDescent="0.25">
      <c r="C3" s="184" t="s">
        <v>20</v>
      </c>
      <c r="D3" s="184"/>
      <c r="E3" s="184"/>
      <c r="F3" s="184"/>
      <c r="G3" s="184"/>
      <c r="H3" s="184"/>
      <c r="I3" s="184"/>
    </row>
    <row r="4" spans="1:10" ht="15.75" thickBot="1" x14ac:dyDescent="0.3">
      <c r="A4" s="11" t="s">
        <v>0</v>
      </c>
      <c r="B4" s="2"/>
      <c r="C4" s="90">
        <v>2018</v>
      </c>
      <c r="D4" s="2">
        <v>2019</v>
      </c>
      <c r="E4" s="2">
        <v>2020</v>
      </c>
      <c r="F4" s="2">
        <v>2021</v>
      </c>
      <c r="G4" s="2">
        <v>2022</v>
      </c>
      <c r="H4" s="2">
        <v>2023</v>
      </c>
      <c r="I4" s="2">
        <v>2024</v>
      </c>
      <c r="J4" s="2">
        <v>2025</v>
      </c>
    </row>
    <row r="5" spans="1:10" ht="15.75" thickTop="1" x14ac:dyDescent="0.25">
      <c r="A5" s="1" t="s">
        <v>1</v>
      </c>
      <c r="C5" s="46">
        <v>7</v>
      </c>
      <c r="D5">
        <v>7</v>
      </c>
      <c r="E5">
        <v>8</v>
      </c>
      <c r="F5">
        <v>8</v>
      </c>
      <c r="G5">
        <v>9</v>
      </c>
      <c r="H5">
        <v>9</v>
      </c>
      <c r="I5">
        <v>10</v>
      </c>
      <c r="J5">
        <v>10</v>
      </c>
    </row>
    <row r="6" spans="1:10" x14ac:dyDescent="0.25">
      <c r="A6" s="1" t="s">
        <v>2</v>
      </c>
    </row>
    <row r="7" spans="1:10" x14ac:dyDescent="0.25">
      <c r="A7" s="1" t="s">
        <v>7</v>
      </c>
    </row>
    <row r="8" spans="1:10" x14ac:dyDescent="0.25">
      <c r="A8" s="1" t="s">
        <v>3</v>
      </c>
    </row>
    <row r="9" spans="1:10" x14ac:dyDescent="0.25">
      <c r="A9" s="1" t="s">
        <v>5</v>
      </c>
      <c r="B9" s="10"/>
      <c r="C9" s="42" t="s">
        <v>14</v>
      </c>
      <c r="D9" s="19" t="s">
        <v>14</v>
      </c>
      <c r="E9" s="19" t="s">
        <v>14</v>
      </c>
      <c r="F9" s="19" t="s">
        <v>14</v>
      </c>
      <c r="G9" s="19" t="s">
        <v>14</v>
      </c>
      <c r="H9" s="19" t="s">
        <v>14</v>
      </c>
      <c r="I9" s="19" t="s">
        <v>14</v>
      </c>
      <c r="J9" s="19" t="s">
        <v>14</v>
      </c>
    </row>
    <row r="10" spans="1:10" x14ac:dyDescent="0.25">
      <c r="A10" s="1" t="s">
        <v>12</v>
      </c>
      <c r="B10" s="10"/>
      <c r="C10" s="42"/>
      <c r="D10" s="19"/>
      <c r="E10" s="19"/>
      <c r="F10" s="19"/>
      <c r="G10" s="19"/>
      <c r="H10" s="19"/>
      <c r="I10" s="19"/>
      <c r="J10" s="19"/>
    </row>
    <row r="11" spans="1:10" x14ac:dyDescent="0.25">
      <c r="A11" s="1" t="s">
        <v>6</v>
      </c>
      <c r="C11" s="42" t="s">
        <v>14</v>
      </c>
      <c r="D11" s="19" t="s">
        <v>14</v>
      </c>
      <c r="E11" s="19" t="s">
        <v>14</v>
      </c>
      <c r="F11" s="19" t="s">
        <v>14</v>
      </c>
      <c r="G11" s="19" t="s">
        <v>14</v>
      </c>
      <c r="H11" s="19" t="s">
        <v>14</v>
      </c>
      <c r="I11" s="19" t="s">
        <v>14</v>
      </c>
      <c r="J11" s="19" t="s">
        <v>14</v>
      </c>
    </row>
    <row r="12" spans="1:10" x14ac:dyDescent="0.25">
      <c r="A12" s="18" t="s">
        <v>10</v>
      </c>
      <c r="B12" s="10"/>
      <c r="C12" s="38"/>
      <c r="D12" s="10"/>
      <c r="E12" s="10"/>
      <c r="F12" s="10"/>
      <c r="G12" s="10"/>
      <c r="H12" s="10"/>
      <c r="I12" s="10"/>
      <c r="J12" s="10"/>
    </row>
    <row r="13" spans="1:10" x14ac:dyDescent="0.25">
      <c r="A13" s="18" t="s">
        <v>11</v>
      </c>
    </row>
    <row r="14" spans="1:10" ht="15.75" thickBot="1" x14ac:dyDescent="0.3">
      <c r="A14" s="14" t="s">
        <v>43</v>
      </c>
    </row>
    <row r="15" spans="1:10" ht="16.5" thickTop="1" thickBot="1" x14ac:dyDescent="0.3">
      <c r="A15" s="16" t="s">
        <v>82</v>
      </c>
      <c r="B15" s="13"/>
      <c r="C15" s="91">
        <v>2</v>
      </c>
      <c r="D15" s="6">
        <v>2</v>
      </c>
      <c r="E15" s="6">
        <v>2</v>
      </c>
      <c r="F15" s="6">
        <v>4</v>
      </c>
      <c r="G15" s="6">
        <v>5</v>
      </c>
      <c r="H15" s="6">
        <v>4</v>
      </c>
      <c r="I15" s="6">
        <v>6</v>
      </c>
      <c r="J15" s="6">
        <v>4</v>
      </c>
    </row>
    <row r="16" spans="1:10" ht="16.5" thickTop="1" thickBot="1" x14ac:dyDescent="0.3">
      <c r="A16" s="16" t="s">
        <v>37</v>
      </c>
      <c r="B16" s="25"/>
      <c r="C16" s="91"/>
      <c r="D16" s="6"/>
      <c r="E16" s="6"/>
      <c r="F16" s="6"/>
      <c r="G16" s="6"/>
      <c r="H16" s="6"/>
      <c r="I16" s="6"/>
      <c r="J16" s="6"/>
    </row>
    <row r="17" spans="1:10" ht="16.5" thickTop="1" thickBot="1" x14ac:dyDescent="0.3">
      <c r="A17" s="16" t="s">
        <v>36</v>
      </c>
      <c r="B17" s="25"/>
      <c r="C17" s="91"/>
      <c r="D17" s="6"/>
      <c r="E17" s="6"/>
      <c r="F17" s="6"/>
      <c r="G17" s="6"/>
      <c r="H17" s="6"/>
      <c r="I17" s="6"/>
      <c r="J17" s="6"/>
    </row>
    <row r="18" spans="1:10" ht="16.5" thickTop="1" thickBot="1" x14ac:dyDescent="0.3">
      <c r="A18" s="16" t="s">
        <v>19</v>
      </c>
      <c r="B18" s="13"/>
      <c r="C18" s="91">
        <f t="shared" ref="C18:J18" si="0">SUM(C5:C17)</f>
        <v>9</v>
      </c>
      <c r="D18" s="6">
        <f t="shared" si="0"/>
        <v>9</v>
      </c>
      <c r="E18" s="6">
        <f t="shared" si="0"/>
        <v>10</v>
      </c>
      <c r="F18" s="6">
        <f t="shared" si="0"/>
        <v>12</v>
      </c>
      <c r="G18" s="6">
        <f t="shared" si="0"/>
        <v>14</v>
      </c>
      <c r="H18" s="6">
        <f t="shared" si="0"/>
        <v>13</v>
      </c>
      <c r="I18" s="6">
        <f t="shared" si="0"/>
        <v>16</v>
      </c>
      <c r="J18" s="6">
        <f t="shared" si="0"/>
        <v>14</v>
      </c>
    </row>
    <row r="19" spans="1:10" ht="16.5" thickTop="1" thickBot="1" x14ac:dyDescent="0.3">
      <c r="A19" s="12" t="s">
        <v>48</v>
      </c>
      <c r="B19" s="13"/>
      <c r="C19" s="91">
        <v>7</v>
      </c>
      <c r="D19" s="6">
        <v>7</v>
      </c>
      <c r="E19" s="6">
        <v>7</v>
      </c>
      <c r="F19" s="6">
        <v>8</v>
      </c>
      <c r="G19" s="6">
        <v>8</v>
      </c>
      <c r="H19" s="6">
        <v>8</v>
      </c>
      <c r="I19" s="6">
        <v>9</v>
      </c>
      <c r="J19" s="6">
        <v>9</v>
      </c>
    </row>
    <row r="20" spans="1:10" ht="16.5" thickTop="1" thickBot="1" x14ac:dyDescent="0.3">
      <c r="A20" s="12" t="s">
        <v>9</v>
      </c>
      <c r="B20" s="13"/>
      <c r="C20" s="92">
        <f t="shared" ref="C20" si="1">C18/C19</f>
        <v>1.2857142857142858</v>
      </c>
      <c r="D20" s="45">
        <f t="shared" ref="D20:J20" si="2">D18/D19</f>
        <v>1.2857142857142858</v>
      </c>
      <c r="E20" s="45">
        <f t="shared" si="2"/>
        <v>1.4285714285714286</v>
      </c>
      <c r="F20" s="45">
        <f t="shared" si="2"/>
        <v>1.5</v>
      </c>
      <c r="G20" s="45">
        <f t="shared" si="2"/>
        <v>1.75</v>
      </c>
      <c r="H20" s="45">
        <f t="shared" si="2"/>
        <v>1.625</v>
      </c>
      <c r="I20" s="45">
        <f t="shared" si="2"/>
        <v>1.7777777777777777</v>
      </c>
      <c r="J20" s="45">
        <f t="shared" si="2"/>
        <v>1.5555555555555556</v>
      </c>
    </row>
    <row r="21" spans="1:10" ht="16.5" thickTop="1" thickBot="1" x14ac:dyDescent="0.3">
      <c r="A21" s="103" t="s">
        <v>4</v>
      </c>
      <c r="B21" s="13"/>
      <c r="C21" s="84"/>
      <c r="D21" s="105"/>
      <c r="E21" s="105"/>
      <c r="F21" s="105"/>
      <c r="G21" s="105"/>
      <c r="H21" s="105"/>
      <c r="I21" s="105"/>
      <c r="J21" s="105"/>
    </row>
    <row r="22" spans="1:10" ht="15.75" thickTop="1" x14ac:dyDescent="0.25"/>
    <row r="23" spans="1:10" x14ac:dyDescent="0.25">
      <c r="A23" s="24"/>
    </row>
  </sheetData>
  <mergeCells count="1">
    <mergeCell ref="C3:I3"/>
  </mergeCells>
  <phoneticPr fontId="16" type="noConversion"/>
  <pageMargins left="0.7" right="0.7" top="0.75" bottom="0.75" header="0.3" footer="0.3"/>
  <pageSetup orientation="landscape"/>
  <headerFooter>
    <oddHeader>&amp;C&amp;A</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J21"/>
  <sheetViews>
    <sheetView showGridLines="0" workbookViewId="0">
      <selection activeCell="C11" sqref="C11"/>
    </sheetView>
  </sheetViews>
  <sheetFormatPr defaultColWidth="8.85546875" defaultRowHeight="15" x14ac:dyDescent="0.25"/>
  <cols>
    <col min="2" max="2" width="30.85546875" customWidth="1"/>
    <col min="3" max="3" width="8.85546875" style="46"/>
  </cols>
  <sheetData>
    <row r="2" spans="1:10" x14ac:dyDescent="0.25">
      <c r="C2" s="184" t="s">
        <v>41</v>
      </c>
      <c r="D2" s="184"/>
      <c r="E2" s="184"/>
      <c r="F2" s="184"/>
      <c r="G2" s="184"/>
      <c r="H2" s="184"/>
      <c r="I2" s="184"/>
    </row>
    <row r="3" spans="1:10" ht="15.75" thickBot="1" x14ac:dyDescent="0.3">
      <c r="A3" s="11" t="s">
        <v>0</v>
      </c>
      <c r="B3" s="2"/>
      <c r="C3" s="90">
        <v>2018</v>
      </c>
      <c r="D3" s="2">
        <v>2019</v>
      </c>
      <c r="E3" s="2">
        <v>2020</v>
      </c>
      <c r="F3" s="2">
        <v>2021</v>
      </c>
      <c r="G3" s="2">
        <v>2022</v>
      </c>
      <c r="H3" s="2">
        <v>2023</v>
      </c>
      <c r="I3" s="2">
        <v>2024</v>
      </c>
      <c r="J3" s="2">
        <v>2025</v>
      </c>
    </row>
    <row r="4" spans="1:10" ht="15.75" thickTop="1" x14ac:dyDescent="0.25">
      <c r="A4" s="1" t="s">
        <v>1</v>
      </c>
      <c r="C4" s="46">
        <v>7</v>
      </c>
      <c r="D4">
        <v>7</v>
      </c>
      <c r="E4">
        <v>8</v>
      </c>
      <c r="F4">
        <v>8</v>
      </c>
      <c r="G4">
        <v>9</v>
      </c>
      <c r="H4">
        <v>9</v>
      </c>
      <c r="I4">
        <v>10</v>
      </c>
      <c r="J4">
        <v>10</v>
      </c>
    </row>
    <row r="5" spans="1:10" x14ac:dyDescent="0.25">
      <c r="A5" s="1" t="s">
        <v>2</v>
      </c>
    </row>
    <row r="6" spans="1:10" x14ac:dyDescent="0.25">
      <c r="A6" s="1" t="s">
        <v>7</v>
      </c>
    </row>
    <row r="7" spans="1:10" x14ac:dyDescent="0.25">
      <c r="A7" s="1" t="s">
        <v>3</v>
      </c>
    </row>
    <row r="8" spans="1:10" x14ac:dyDescent="0.25">
      <c r="A8" s="1" t="s">
        <v>5</v>
      </c>
      <c r="B8" s="10"/>
      <c r="C8" s="42" t="s">
        <v>14</v>
      </c>
      <c r="D8" s="19" t="s">
        <v>14</v>
      </c>
      <c r="E8" s="19" t="s">
        <v>14</v>
      </c>
      <c r="F8" s="19" t="s">
        <v>14</v>
      </c>
      <c r="G8" s="19" t="s">
        <v>14</v>
      </c>
      <c r="H8" s="19" t="s">
        <v>14</v>
      </c>
      <c r="I8" s="19" t="s">
        <v>14</v>
      </c>
      <c r="J8" s="19" t="s">
        <v>14</v>
      </c>
    </row>
    <row r="9" spans="1:10" x14ac:dyDescent="0.25">
      <c r="A9" s="1" t="s">
        <v>12</v>
      </c>
      <c r="B9" s="10"/>
      <c r="C9" s="42"/>
      <c r="D9" s="19"/>
      <c r="E9" s="19"/>
      <c r="F9" s="19"/>
      <c r="G9" s="19"/>
      <c r="H9" s="19"/>
      <c r="I9" s="19"/>
      <c r="J9" s="19"/>
    </row>
    <row r="10" spans="1:10" x14ac:dyDescent="0.25">
      <c r="A10" s="1" t="s">
        <v>6</v>
      </c>
      <c r="C10" s="42" t="s">
        <v>14</v>
      </c>
      <c r="D10" s="19" t="s">
        <v>14</v>
      </c>
      <c r="E10" s="19" t="s">
        <v>14</v>
      </c>
      <c r="F10" s="19" t="s">
        <v>14</v>
      </c>
      <c r="G10" s="19" t="s">
        <v>14</v>
      </c>
      <c r="H10" s="19" t="s">
        <v>14</v>
      </c>
      <c r="I10" s="19" t="s">
        <v>14</v>
      </c>
      <c r="J10" s="19" t="s">
        <v>14</v>
      </c>
    </row>
    <row r="11" spans="1:10" x14ac:dyDescent="0.25">
      <c r="A11" s="18" t="s">
        <v>10</v>
      </c>
      <c r="B11" s="10"/>
      <c r="C11" s="38"/>
      <c r="D11" s="10"/>
      <c r="E11" s="10"/>
      <c r="F11" s="10"/>
      <c r="G11" s="10"/>
      <c r="H11" s="10"/>
      <c r="I11" s="10"/>
      <c r="J11" s="10"/>
    </row>
    <row r="12" spans="1:10" x14ac:dyDescent="0.25">
      <c r="A12" s="18" t="s">
        <v>11</v>
      </c>
    </row>
    <row r="13" spans="1:10" ht="15.75" thickBot="1" x14ac:dyDescent="0.3">
      <c r="A13" s="14" t="s">
        <v>43</v>
      </c>
    </row>
    <row r="14" spans="1:10" ht="16.5" thickTop="1" thickBot="1" x14ac:dyDescent="0.3">
      <c r="A14" s="16" t="s">
        <v>82</v>
      </c>
      <c r="B14" s="13"/>
      <c r="C14" s="91">
        <v>1</v>
      </c>
      <c r="D14" s="6">
        <v>2</v>
      </c>
      <c r="E14" s="6">
        <v>3</v>
      </c>
      <c r="F14" s="6">
        <v>2</v>
      </c>
      <c r="G14" s="6">
        <v>3</v>
      </c>
      <c r="H14" s="6">
        <v>3</v>
      </c>
      <c r="I14" s="6">
        <v>4</v>
      </c>
      <c r="J14" s="6">
        <v>3</v>
      </c>
    </row>
    <row r="15" spans="1:10" ht="16.5" thickTop="1" thickBot="1" x14ac:dyDescent="0.3">
      <c r="A15" s="16" t="s">
        <v>37</v>
      </c>
      <c r="B15" s="25"/>
      <c r="C15" s="91"/>
      <c r="D15" s="6"/>
      <c r="E15" s="6"/>
      <c r="F15" s="6"/>
      <c r="G15" s="6"/>
      <c r="H15" s="6"/>
      <c r="I15" s="6"/>
      <c r="J15" s="6"/>
    </row>
    <row r="16" spans="1:10" ht="16.5" thickTop="1" thickBot="1" x14ac:dyDescent="0.3">
      <c r="A16" s="16" t="s">
        <v>36</v>
      </c>
      <c r="B16" s="25"/>
      <c r="C16" s="91"/>
      <c r="D16" s="6"/>
      <c r="E16" s="6"/>
      <c r="F16" s="6"/>
      <c r="G16" s="6"/>
      <c r="H16" s="6"/>
      <c r="I16" s="6"/>
      <c r="J16" s="6"/>
    </row>
    <row r="17" spans="1:10" ht="16.5" thickTop="1" thickBot="1" x14ac:dyDescent="0.3">
      <c r="A17" s="16" t="s">
        <v>81</v>
      </c>
      <c r="B17" s="13"/>
      <c r="C17" s="91">
        <f t="shared" ref="C17:J17" si="0">SUM(C4:C16)</f>
        <v>8</v>
      </c>
      <c r="D17" s="6">
        <f t="shared" si="0"/>
        <v>9</v>
      </c>
      <c r="E17" s="6">
        <f t="shared" si="0"/>
        <v>11</v>
      </c>
      <c r="F17" s="6">
        <f t="shared" si="0"/>
        <v>10</v>
      </c>
      <c r="G17" s="6">
        <f t="shared" si="0"/>
        <v>12</v>
      </c>
      <c r="H17" s="6">
        <f t="shared" si="0"/>
        <v>12</v>
      </c>
      <c r="I17" s="6">
        <f t="shared" si="0"/>
        <v>14</v>
      </c>
      <c r="J17" s="6">
        <f t="shared" si="0"/>
        <v>13</v>
      </c>
    </row>
    <row r="18" spans="1:10" ht="16.5" thickTop="1" thickBot="1" x14ac:dyDescent="0.3">
      <c r="A18" s="12" t="s">
        <v>48</v>
      </c>
      <c r="B18" s="13"/>
      <c r="C18" s="91">
        <v>7</v>
      </c>
      <c r="D18" s="6">
        <v>7</v>
      </c>
      <c r="E18" s="6">
        <v>7</v>
      </c>
      <c r="F18" s="6">
        <v>8</v>
      </c>
      <c r="G18" s="6">
        <v>8</v>
      </c>
      <c r="H18" s="6">
        <v>8</v>
      </c>
      <c r="I18" s="6">
        <v>9</v>
      </c>
      <c r="J18" s="6">
        <v>9</v>
      </c>
    </row>
    <row r="19" spans="1:10" ht="16.5" thickTop="1" thickBot="1" x14ac:dyDescent="0.3">
      <c r="A19" s="12" t="s">
        <v>9</v>
      </c>
      <c r="B19" s="13"/>
      <c r="C19" s="92">
        <f t="shared" ref="C19" si="1">C17/C18</f>
        <v>1.1428571428571428</v>
      </c>
      <c r="D19" s="45">
        <f t="shared" ref="D19:J19" si="2">D17/D18</f>
        <v>1.2857142857142858</v>
      </c>
      <c r="E19" s="45">
        <f t="shared" si="2"/>
        <v>1.5714285714285714</v>
      </c>
      <c r="F19" s="45">
        <f t="shared" si="2"/>
        <v>1.25</v>
      </c>
      <c r="G19" s="45">
        <f t="shared" si="2"/>
        <v>1.5</v>
      </c>
      <c r="H19" s="45">
        <f t="shared" si="2"/>
        <v>1.5</v>
      </c>
      <c r="I19" s="45">
        <f t="shared" si="2"/>
        <v>1.5555555555555556</v>
      </c>
      <c r="J19" s="45">
        <f t="shared" si="2"/>
        <v>1.4444444444444444</v>
      </c>
    </row>
    <row r="20" spans="1:10" ht="16.5" thickTop="1" thickBot="1" x14ac:dyDescent="0.3">
      <c r="A20" s="103" t="s">
        <v>4</v>
      </c>
      <c r="B20" s="13"/>
      <c r="C20" s="84"/>
      <c r="D20" s="105"/>
      <c r="E20" s="105"/>
      <c r="F20" s="105"/>
      <c r="G20" s="105"/>
      <c r="H20" s="105"/>
      <c r="I20" s="105"/>
      <c r="J20" s="105"/>
    </row>
    <row r="21" spans="1:10" ht="15.75" thickTop="1" x14ac:dyDescent="0.25">
      <c r="A21" s="24"/>
    </row>
  </sheetData>
  <mergeCells count="1">
    <mergeCell ref="C2:I2"/>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21"/>
  <sheetViews>
    <sheetView showGridLines="0" workbookViewId="0">
      <selection activeCell="C11" sqref="C11"/>
    </sheetView>
  </sheetViews>
  <sheetFormatPr defaultColWidth="8.85546875" defaultRowHeight="15" x14ac:dyDescent="0.25"/>
  <cols>
    <col min="2" max="2" width="30.85546875" customWidth="1"/>
    <col min="3" max="3" width="8.85546875" style="46"/>
  </cols>
  <sheetData>
    <row r="2" spans="1:10" x14ac:dyDescent="0.25">
      <c r="C2" s="184" t="s">
        <v>40</v>
      </c>
      <c r="D2" s="184"/>
      <c r="E2" s="184"/>
      <c r="F2" s="184"/>
      <c r="G2" s="184"/>
      <c r="H2" s="184"/>
      <c r="I2" s="184"/>
    </row>
    <row r="3" spans="1:10" ht="15.75" thickBot="1" x14ac:dyDescent="0.3">
      <c r="A3" s="11" t="s">
        <v>0</v>
      </c>
      <c r="B3" s="2"/>
      <c r="C3" s="90">
        <v>2018</v>
      </c>
      <c r="D3" s="2">
        <v>2019</v>
      </c>
      <c r="E3" s="2">
        <v>2020</v>
      </c>
      <c r="F3" s="2">
        <v>2021</v>
      </c>
      <c r="G3" s="2">
        <v>2022</v>
      </c>
      <c r="H3" s="2">
        <v>2023</v>
      </c>
      <c r="I3" s="2">
        <v>2024</v>
      </c>
      <c r="J3" s="2">
        <v>2025</v>
      </c>
    </row>
    <row r="4" spans="1:10" ht="15.75" thickTop="1" x14ac:dyDescent="0.25">
      <c r="A4" s="1" t="s">
        <v>1</v>
      </c>
      <c r="C4" s="46">
        <v>7</v>
      </c>
      <c r="D4">
        <v>7</v>
      </c>
      <c r="E4">
        <v>8</v>
      </c>
      <c r="F4">
        <v>8</v>
      </c>
      <c r="G4">
        <v>9</v>
      </c>
      <c r="H4">
        <v>9</v>
      </c>
      <c r="I4">
        <v>10</v>
      </c>
      <c r="J4">
        <v>10</v>
      </c>
    </row>
    <row r="5" spans="1:10" x14ac:dyDescent="0.25">
      <c r="A5" s="1" t="s">
        <v>2</v>
      </c>
    </row>
    <row r="6" spans="1:10" x14ac:dyDescent="0.25">
      <c r="A6" s="1" t="s">
        <v>7</v>
      </c>
    </row>
    <row r="7" spans="1:10" x14ac:dyDescent="0.25">
      <c r="A7" s="1" t="s">
        <v>3</v>
      </c>
    </row>
    <row r="8" spans="1:10" x14ac:dyDescent="0.25">
      <c r="A8" s="1" t="s">
        <v>5</v>
      </c>
      <c r="B8" s="10"/>
      <c r="C8" s="42" t="s">
        <v>14</v>
      </c>
      <c r="D8" s="19" t="s">
        <v>14</v>
      </c>
      <c r="E8" s="19" t="s">
        <v>14</v>
      </c>
      <c r="F8" s="19" t="s">
        <v>14</v>
      </c>
      <c r="G8" s="19" t="s">
        <v>14</v>
      </c>
      <c r="H8" s="19" t="s">
        <v>14</v>
      </c>
      <c r="I8" s="19" t="s">
        <v>14</v>
      </c>
      <c r="J8" s="19" t="s">
        <v>14</v>
      </c>
    </row>
    <row r="9" spans="1:10" x14ac:dyDescent="0.25">
      <c r="A9" s="1" t="s">
        <v>12</v>
      </c>
      <c r="B9" s="10"/>
      <c r="C9" s="42"/>
      <c r="D9" s="19"/>
      <c r="E9" s="19"/>
      <c r="F9" s="19"/>
      <c r="G9" s="19"/>
      <c r="H9" s="19"/>
      <c r="I9" s="19"/>
      <c r="J9" s="19"/>
    </row>
    <row r="10" spans="1:10" x14ac:dyDescent="0.25">
      <c r="A10" s="1" t="s">
        <v>6</v>
      </c>
      <c r="C10" s="42" t="s">
        <v>14</v>
      </c>
      <c r="D10" s="19" t="s">
        <v>14</v>
      </c>
      <c r="E10" s="19" t="s">
        <v>14</v>
      </c>
      <c r="F10" s="19" t="s">
        <v>14</v>
      </c>
      <c r="G10" s="19" t="s">
        <v>14</v>
      </c>
      <c r="H10" s="19" t="s">
        <v>14</v>
      </c>
      <c r="I10" s="19" t="s">
        <v>14</v>
      </c>
      <c r="J10" s="19" t="s">
        <v>14</v>
      </c>
    </row>
    <row r="11" spans="1:10" x14ac:dyDescent="0.25">
      <c r="A11" s="18" t="s">
        <v>10</v>
      </c>
      <c r="B11" s="10"/>
      <c r="C11" s="38"/>
      <c r="D11" s="10"/>
      <c r="E11" s="10"/>
      <c r="F11" s="10"/>
      <c r="G11" s="10"/>
      <c r="H11" s="10"/>
      <c r="I11" s="10"/>
      <c r="J11" s="10"/>
    </row>
    <row r="12" spans="1:10" x14ac:dyDescent="0.25">
      <c r="A12" s="18" t="s">
        <v>11</v>
      </c>
    </row>
    <row r="13" spans="1:10" ht="15.75" thickBot="1" x14ac:dyDescent="0.3">
      <c r="A13" s="14" t="s">
        <v>43</v>
      </c>
    </row>
    <row r="14" spans="1:10" ht="16.5" thickTop="1" thickBot="1" x14ac:dyDescent="0.3">
      <c r="A14" s="16" t="s">
        <v>82</v>
      </c>
      <c r="B14" s="13"/>
      <c r="C14" s="91">
        <v>3</v>
      </c>
      <c r="D14" s="6">
        <v>2</v>
      </c>
      <c r="E14" s="6">
        <v>3</v>
      </c>
      <c r="F14" s="6">
        <v>2</v>
      </c>
      <c r="G14" s="6">
        <v>3</v>
      </c>
      <c r="H14" s="6">
        <v>4</v>
      </c>
      <c r="I14" s="6">
        <v>3</v>
      </c>
      <c r="J14" s="6">
        <v>2</v>
      </c>
    </row>
    <row r="15" spans="1:10" ht="16.5" thickTop="1" thickBot="1" x14ac:dyDescent="0.3">
      <c r="A15" s="16" t="s">
        <v>37</v>
      </c>
      <c r="B15" s="25"/>
      <c r="C15" s="91"/>
      <c r="D15" s="6"/>
      <c r="E15" s="6"/>
      <c r="F15" s="6"/>
      <c r="G15" s="6"/>
      <c r="H15" s="6"/>
      <c r="I15" s="6"/>
      <c r="J15" s="6"/>
    </row>
    <row r="16" spans="1:10" ht="16.5" thickTop="1" thickBot="1" x14ac:dyDescent="0.3">
      <c r="A16" s="16" t="s">
        <v>36</v>
      </c>
      <c r="B16" s="25"/>
      <c r="C16" s="91"/>
      <c r="D16" s="6"/>
      <c r="E16" s="6"/>
      <c r="F16" s="6"/>
      <c r="G16" s="6"/>
      <c r="H16" s="6"/>
      <c r="I16" s="6"/>
      <c r="J16" s="6"/>
    </row>
    <row r="17" spans="1:10" ht="16.5" thickTop="1" thickBot="1" x14ac:dyDescent="0.3">
      <c r="A17" s="16" t="s">
        <v>81</v>
      </c>
      <c r="B17" s="13"/>
      <c r="C17" s="91">
        <f t="shared" ref="C17:J17" si="0">SUM(C4:C16)</f>
        <v>10</v>
      </c>
      <c r="D17" s="6">
        <f t="shared" si="0"/>
        <v>9</v>
      </c>
      <c r="E17" s="6">
        <f t="shared" si="0"/>
        <v>11</v>
      </c>
      <c r="F17" s="6">
        <f t="shared" si="0"/>
        <v>10</v>
      </c>
      <c r="G17" s="6">
        <f t="shared" si="0"/>
        <v>12</v>
      </c>
      <c r="H17" s="6">
        <f t="shared" si="0"/>
        <v>13</v>
      </c>
      <c r="I17" s="6">
        <f t="shared" si="0"/>
        <v>13</v>
      </c>
      <c r="J17" s="6">
        <f t="shared" si="0"/>
        <v>12</v>
      </c>
    </row>
    <row r="18" spans="1:10" ht="16.5" thickTop="1" thickBot="1" x14ac:dyDescent="0.3">
      <c r="A18" s="12" t="s">
        <v>48</v>
      </c>
      <c r="B18" s="13"/>
      <c r="C18" s="91">
        <v>7</v>
      </c>
      <c r="D18" s="6">
        <v>7</v>
      </c>
      <c r="E18" s="6">
        <v>7</v>
      </c>
      <c r="F18" s="6">
        <v>8</v>
      </c>
      <c r="G18" s="6">
        <v>8</v>
      </c>
      <c r="H18" s="6">
        <v>8</v>
      </c>
      <c r="I18" s="6">
        <v>9</v>
      </c>
      <c r="J18" s="6">
        <v>9</v>
      </c>
    </row>
    <row r="19" spans="1:10" ht="16.5" thickTop="1" thickBot="1" x14ac:dyDescent="0.3">
      <c r="A19" s="12" t="s">
        <v>9</v>
      </c>
      <c r="B19" s="13"/>
      <c r="C19" s="92">
        <f t="shared" ref="C19" si="1">C17/C18</f>
        <v>1.4285714285714286</v>
      </c>
      <c r="D19" s="45">
        <f t="shared" ref="D19:J19" si="2">D17/D18</f>
        <v>1.2857142857142858</v>
      </c>
      <c r="E19" s="45">
        <f t="shared" si="2"/>
        <v>1.5714285714285714</v>
      </c>
      <c r="F19" s="45">
        <f t="shared" si="2"/>
        <v>1.25</v>
      </c>
      <c r="G19" s="45">
        <f t="shared" si="2"/>
        <v>1.5</v>
      </c>
      <c r="H19" s="45">
        <f t="shared" si="2"/>
        <v>1.625</v>
      </c>
      <c r="I19" s="45">
        <f t="shared" si="2"/>
        <v>1.4444444444444444</v>
      </c>
      <c r="J19" s="45">
        <f t="shared" si="2"/>
        <v>1.3333333333333333</v>
      </c>
    </row>
    <row r="20" spans="1:10" ht="16.5" thickTop="1" thickBot="1" x14ac:dyDescent="0.3">
      <c r="A20" s="103" t="s">
        <v>4</v>
      </c>
      <c r="B20" s="13"/>
      <c r="C20" s="84"/>
      <c r="D20" s="105"/>
      <c r="E20" s="105"/>
      <c r="F20" s="105"/>
      <c r="G20" s="105"/>
      <c r="H20" s="105"/>
      <c r="I20" s="105"/>
      <c r="J20" s="105"/>
    </row>
    <row r="21" spans="1:10" ht="15.75" thickTop="1" x14ac:dyDescent="0.25">
      <c r="A21" s="24"/>
    </row>
  </sheetData>
  <mergeCells count="1">
    <mergeCell ref="C2:I2"/>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19"/>
  <sheetViews>
    <sheetView showGridLines="0" zoomScaleNormal="100" workbookViewId="0"/>
  </sheetViews>
  <sheetFormatPr defaultColWidth="8.85546875" defaultRowHeight="15" x14ac:dyDescent="0.25"/>
  <cols>
    <col min="1" max="1" width="33" customWidth="1"/>
    <col min="2" max="2" width="23.85546875" customWidth="1"/>
    <col min="3" max="3" width="12.5703125" style="46" bestFit="1" customWidth="1"/>
    <col min="4" max="6" width="12.5703125" bestFit="1" customWidth="1"/>
    <col min="7" max="10" width="13.5703125" bestFit="1" customWidth="1"/>
  </cols>
  <sheetData>
    <row r="2" spans="1:10" x14ac:dyDescent="0.25">
      <c r="C2" s="184" t="s">
        <v>20</v>
      </c>
      <c r="D2" s="184"/>
      <c r="E2" s="184"/>
      <c r="F2" s="184"/>
      <c r="G2" s="184"/>
      <c r="H2" s="184"/>
      <c r="I2" s="184"/>
    </row>
    <row r="3" spans="1:10" ht="15.75" thickBot="1" x14ac:dyDescent="0.3">
      <c r="A3" s="11" t="s">
        <v>0</v>
      </c>
      <c r="B3" s="2"/>
      <c r="C3" s="90">
        <v>2018</v>
      </c>
      <c r="D3" s="2">
        <v>2019</v>
      </c>
      <c r="E3" s="2">
        <v>2020</v>
      </c>
      <c r="F3" s="2">
        <v>2021</v>
      </c>
      <c r="G3" s="2">
        <v>2022</v>
      </c>
      <c r="H3" s="2">
        <v>2023</v>
      </c>
      <c r="I3" s="2">
        <v>2024</v>
      </c>
      <c r="J3" s="2">
        <v>2025</v>
      </c>
    </row>
    <row r="4" spans="1:10" ht="15.75" thickTop="1" x14ac:dyDescent="0.25">
      <c r="A4" s="1" t="s">
        <v>1</v>
      </c>
      <c r="C4" s="133">
        <v>2881748</v>
      </c>
      <c r="D4" s="133">
        <v>5474356</v>
      </c>
      <c r="E4" s="131">
        <v>6231734</v>
      </c>
      <c r="F4" s="131">
        <v>7070307</v>
      </c>
      <c r="G4" s="131">
        <v>7484218</v>
      </c>
      <c r="H4" s="131">
        <v>7867012</v>
      </c>
      <c r="I4" s="131">
        <v>8265137</v>
      </c>
      <c r="J4" s="131">
        <v>8687497</v>
      </c>
    </row>
    <row r="5" spans="1:10" x14ac:dyDescent="0.25">
      <c r="A5" s="1" t="s">
        <v>2</v>
      </c>
      <c r="C5" s="134" t="s">
        <v>14</v>
      </c>
      <c r="D5" s="134" t="s">
        <v>14</v>
      </c>
      <c r="E5" s="130" t="s">
        <v>14</v>
      </c>
      <c r="F5" s="130" t="s">
        <v>14</v>
      </c>
      <c r="G5" s="130" t="s">
        <v>14</v>
      </c>
      <c r="H5" s="130" t="s">
        <v>14</v>
      </c>
      <c r="I5" s="130" t="s">
        <v>14</v>
      </c>
      <c r="J5" s="130" t="s">
        <v>14</v>
      </c>
    </row>
    <row r="6" spans="1:10" x14ac:dyDescent="0.25">
      <c r="A6" s="1" t="s">
        <v>7</v>
      </c>
      <c r="C6" s="134" t="s">
        <v>14</v>
      </c>
      <c r="D6" s="134" t="s">
        <v>14</v>
      </c>
      <c r="E6" s="130" t="s">
        <v>14</v>
      </c>
      <c r="F6" s="130" t="s">
        <v>14</v>
      </c>
      <c r="G6" s="130" t="s">
        <v>14</v>
      </c>
      <c r="H6" s="130" t="s">
        <v>14</v>
      </c>
      <c r="I6" s="130" t="s">
        <v>14</v>
      </c>
      <c r="J6" s="130" t="s">
        <v>14</v>
      </c>
    </row>
    <row r="7" spans="1:10" x14ac:dyDescent="0.25">
      <c r="A7" s="1" t="s">
        <v>3</v>
      </c>
      <c r="C7" s="134" t="s">
        <v>14</v>
      </c>
      <c r="D7" s="134" t="s">
        <v>14</v>
      </c>
      <c r="E7" s="130" t="s">
        <v>14</v>
      </c>
      <c r="F7" s="130" t="s">
        <v>14</v>
      </c>
      <c r="G7" s="130" t="s">
        <v>14</v>
      </c>
      <c r="H7" s="130" t="s">
        <v>14</v>
      </c>
      <c r="I7" s="130" t="s">
        <v>14</v>
      </c>
      <c r="J7" s="130" t="s">
        <v>14</v>
      </c>
    </row>
    <row r="8" spans="1:10" x14ac:dyDescent="0.25">
      <c r="A8" s="1" t="s">
        <v>5</v>
      </c>
      <c r="B8" s="10"/>
      <c r="C8" s="134" t="s">
        <v>14</v>
      </c>
      <c r="D8" s="134" t="s">
        <v>14</v>
      </c>
      <c r="E8" s="130" t="s">
        <v>14</v>
      </c>
      <c r="F8" s="130" t="s">
        <v>14</v>
      </c>
      <c r="G8" s="130" t="s">
        <v>14</v>
      </c>
      <c r="H8" s="130" t="s">
        <v>14</v>
      </c>
      <c r="I8" s="130" t="s">
        <v>14</v>
      </c>
      <c r="J8" s="130" t="s">
        <v>14</v>
      </c>
    </row>
    <row r="9" spans="1:10" x14ac:dyDescent="0.25">
      <c r="A9" s="1" t="s">
        <v>12</v>
      </c>
      <c r="B9" s="10"/>
      <c r="C9" s="134" t="s">
        <v>14</v>
      </c>
      <c r="D9" s="134" t="s">
        <v>14</v>
      </c>
      <c r="E9" s="132">
        <v>299250</v>
      </c>
      <c r="F9" s="132">
        <v>2565000</v>
      </c>
      <c r="G9" s="132">
        <v>2693250</v>
      </c>
      <c r="H9" s="132">
        <v>2827913</v>
      </c>
      <c r="I9" s="132">
        <v>2969308</v>
      </c>
      <c r="J9" s="132">
        <v>3117774</v>
      </c>
    </row>
    <row r="10" spans="1:10" x14ac:dyDescent="0.25">
      <c r="A10" s="1" t="s">
        <v>4</v>
      </c>
      <c r="C10" s="134" t="s">
        <v>14</v>
      </c>
      <c r="D10" s="134" t="s">
        <v>14</v>
      </c>
      <c r="E10" s="130" t="s">
        <v>14</v>
      </c>
      <c r="F10" s="130" t="s">
        <v>14</v>
      </c>
      <c r="G10" s="130" t="s">
        <v>14</v>
      </c>
      <c r="H10" s="130" t="s">
        <v>14</v>
      </c>
      <c r="I10" s="130" t="s">
        <v>14</v>
      </c>
      <c r="J10" s="130" t="s">
        <v>14</v>
      </c>
    </row>
    <row r="11" spans="1:10" x14ac:dyDescent="0.25">
      <c r="A11" s="1" t="s">
        <v>6</v>
      </c>
      <c r="C11" s="134" t="s">
        <v>14</v>
      </c>
      <c r="D11" s="134" t="s">
        <v>14</v>
      </c>
      <c r="E11" s="130" t="s">
        <v>14</v>
      </c>
      <c r="F11" s="130" t="s">
        <v>14</v>
      </c>
      <c r="G11" s="130" t="s">
        <v>14</v>
      </c>
      <c r="H11" s="130" t="s">
        <v>14</v>
      </c>
      <c r="I11" s="130" t="s">
        <v>14</v>
      </c>
      <c r="J11" s="130" t="s">
        <v>14</v>
      </c>
    </row>
    <row r="12" spans="1:10" x14ac:dyDescent="0.25">
      <c r="A12" s="18" t="s">
        <v>10</v>
      </c>
      <c r="B12" s="10"/>
      <c r="C12" s="134" t="s">
        <v>14</v>
      </c>
      <c r="D12" s="134" t="s">
        <v>14</v>
      </c>
      <c r="E12" s="130" t="s">
        <v>14</v>
      </c>
      <c r="F12" s="130" t="s">
        <v>14</v>
      </c>
      <c r="G12" s="130" t="s">
        <v>14</v>
      </c>
      <c r="H12" s="130" t="s">
        <v>14</v>
      </c>
      <c r="I12" s="130" t="s">
        <v>14</v>
      </c>
      <c r="J12" s="130" t="s">
        <v>14</v>
      </c>
    </row>
    <row r="13" spans="1:10" ht="15.75" thickBot="1" x14ac:dyDescent="0.3">
      <c r="A13" s="18" t="s">
        <v>11</v>
      </c>
      <c r="C13" s="134" t="s">
        <v>14</v>
      </c>
      <c r="D13" s="134" t="s">
        <v>14</v>
      </c>
      <c r="E13" s="130" t="s">
        <v>14</v>
      </c>
      <c r="F13" s="130" t="s">
        <v>14</v>
      </c>
      <c r="G13" s="130" t="s">
        <v>14</v>
      </c>
      <c r="H13" s="130" t="s">
        <v>14</v>
      </c>
      <c r="I13" s="130" t="s">
        <v>14</v>
      </c>
      <c r="J13" s="130" t="s">
        <v>14</v>
      </c>
    </row>
    <row r="14" spans="1:10" ht="16.5" thickTop="1" thickBot="1" x14ac:dyDescent="0.3">
      <c r="A14" s="16" t="s">
        <v>19</v>
      </c>
      <c r="B14" s="13"/>
      <c r="C14" s="162">
        <f>SUM(C4:C13)</f>
        <v>2881748</v>
      </c>
      <c r="D14" s="162">
        <f t="shared" ref="D14:J14" si="0">SUM(D4:D13)</f>
        <v>5474356</v>
      </c>
      <c r="E14" s="139">
        <f t="shared" si="0"/>
        <v>6530984</v>
      </c>
      <c r="F14" s="139">
        <f t="shared" si="0"/>
        <v>9635307</v>
      </c>
      <c r="G14" s="139">
        <f t="shared" si="0"/>
        <v>10177468</v>
      </c>
      <c r="H14" s="139">
        <f t="shared" si="0"/>
        <v>10694925</v>
      </c>
      <c r="I14" s="139">
        <f t="shared" si="0"/>
        <v>11234445</v>
      </c>
      <c r="J14" s="139">
        <f t="shared" si="0"/>
        <v>11805271</v>
      </c>
    </row>
    <row r="15" spans="1:10" ht="18.75" thickTop="1" thickBot="1" x14ac:dyDescent="0.3">
      <c r="A15" s="12"/>
      <c r="B15" s="141" t="s">
        <v>111</v>
      </c>
      <c r="C15" s="166" t="s">
        <v>112</v>
      </c>
      <c r="D15" s="163">
        <v>5474356</v>
      </c>
      <c r="E15" s="164">
        <v>5541961</v>
      </c>
      <c r="F15" s="164">
        <v>8652375</v>
      </c>
      <c r="G15" s="164">
        <v>8965953</v>
      </c>
      <c r="H15" s="164">
        <v>9281614</v>
      </c>
      <c r="I15" s="164">
        <v>9398904</v>
      </c>
      <c r="J15" s="164">
        <v>9718638</v>
      </c>
    </row>
    <row r="16" spans="1:10" ht="16.5" thickTop="1" thickBot="1" x14ac:dyDescent="0.3">
      <c r="A16" s="188" t="s">
        <v>98</v>
      </c>
      <c r="B16" s="189"/>
      <c r="C16" s="168" t="s">
        <v>112</v>
      </c>
      <c r="D16" s="169">
        <f>1+((D14-D15)/D15)</f>
        <v>1</v>
      </c>
      <c r="E16" s="169">
        <f t="shared" ref="E16:J16" si="1">1+((E14-E15)/E15)</f>
        <v>1.1784608372379379</v>
      </c>
      <c r="F16" s="169">
        <f t="shared" si="1"/>
        <v>1.1136025657695141</v>
      </c>
      <c r="G16" s="169">
        <f t="shared" si="1"/>
        <v>1.1351239516870097</v>
      </c>
      <c r="H16" s="169">
        <f t="shared" si="1"/>
        <v>1.1522699608063856</v>
      </c>
      <c r="I16" s="169">
        <f t="shared" si="1"/>
        <v>1.1952930894921365</v>
      </c>
      <c r="J16" s="169">
        <f t="shared" si="1"/>
        <v>1.2147042620581197</v>
      </c>
    </row>
    <row r="17" spans="1:1" ht="15.75" thickTop="1" x14ac:dyDescent="0.25"/>
    <row r="18" spans="1:1" x14ac:dyDescent="0.25">
      <c r="A18" s="17" t="s">
        <v>105</v>
      </c>
    </row>
    <row r="19" spans="1:1" ht="17.25" x14ac:dyDescent="0.25">
      <c r="A19" s="17" t="s">
        <v>107</v>
      </c>
    </row>
  </sheetData>
  <sheetProtection algorithmName="SHA-512" hashValue="6pBl/ctZpfrHr3YfrKUUe/5G4aQHN2S1E++69NeD6TDng1/OWyxYXSwL04cg05+3+oOgxaZg89Ys91w8bcqSZg==" saltValue="nlMFRTZBOzGde4CvSk+2uQ==" spinCount="100000" sheet="1" objects="1" scenarios="1"/>
  <mergeCells count="2">
    <mergeCell ref="C2:I2"/>
    <mergeCell ref="A16:B16"/>
  </mergeCells>
  <pageMargins left="0.7" right="0.7" top="0.75" bottom="0.7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ABAL outline</vt:lpstr>
      <vt:lpstr>1a. IOU PY budget_savings</vt:lpstr>
      <vt:lpstr>1b. CCA-REN PY budget_savings</vt:lpstr>
      <vt:lpstr>2a. IOU budget trueup</vt:lpstr>
      <vt:lpstr>2b. CCA-REN budget trueup</vt:lpstr>
      <vt:lpstr>3.a.i. IOU kWh trueup</vt:lpstr>
      <vt:lpstr>3.a.ii. IOU kW trueup</vt:lpstr>
      <vt:lpstr>3.a.iii. IOU therms trueup</vt:lpstr>
      <vt:lpstr>3.b.i. CCA-REN kWh trueup </vt:lpstr>
      <vt:lpstr>3.b.ii. CCA-REN kW trueup </vt:lpstr>
      <vt:lpstr>3.b.iii. CCA-REN therms trueup</vt:lpstr>
      <vt:lpstr>4 Authorized Budgets 2018-2025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Franzese, Peter</dc:creator>
  <cp:lastModifiedBy>Julie Tan</cp:lastModifiedBy>
  <cp:lastPrinted>2018-07-17T21:45:27Z</cp:lastPrinted>
  <dcterms:created xsi:type="dcterms:W3CDTF">2018-06-04T17:28:10Z</dcterms:created>
  <dcterms:modified xsi:type="dcterms:W3CDTF">2019-09-04T16:08:51Z</dcterms:modified>
</cp:coreProperties>
</file>